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/>
  <mc:AlternateContent xmlns:mc="http://schemas.openxmlformats.org/markup-compatibility/2006">
    <mc:Choice Requires="x15">
      <x15ac:absPath xmlns:x15ac="http://schemas.microsoft.com/office/spreadsheetml/2010/11/ac" url="C:\Users\Filipkova\Documents\VŘ\2018\ZPŘ\Rekonstrukce silnice III 322 25 Černá u Bohdanče\Zadávací dokumentace\"/>
    </mc:Choice>
  </mc:AlternateContent>
  <xr:revisionPtr revIDLastSave="0" documentId="8_{A7529991-F627-41BC-8C1D-EB89213363C6}" xr6:coauthVersionLast="33" xr6:coauthVersionMax="33" xr10:uidLastSave="{00000000-0000-0000-0000-000000000000}"/>
  <bookViews>
    <workbookView xWindow="270" yWindow="510" windowWidth="24615" windowHeight="12210" activeTab="1" xr2:uid="{00000000-000D-0000-FFFF-FFFF00000000}"/>
  </bookViews>
  <sheets>
    <sheet name="souhrnný list" sheetId="5" r:id="rId1"/>
    <sheet name="Rekapitulace stavby" sheetId="1" r:id="rId2"/>
    <sheet name="01 - Dešťová kanalizace" sheetId="2" r:id="rId3"/>
    <sheet name="02 - Vedlejší a ostatní n..." sheetId="3" r:id="rId4"/>
    <sheet name="Pokyny pro vyplnění" sheetId="4" r:id="rId5"/>
  </sheets>
  <externalReferences>
    <externalReference r:id="rId6"/>
    <externalReference r:id="rId7"/>
  </externalReferences>
  <definedNames>
    <definedName name="_xlnm._FilterDatabase" localSheetId="2" hidden="1">'01 - Dešťová kanalizace'!$C$85:$K$614</definedName>
    <definedName name="_xlnm._FilterDatabase" localSheetId="3" hidden="1">'02 - Vedlejší a ostatní n...'!$C$83:$K$137</definedName>
    <definedName name="CenaCelkem">'[1]Pokyny pro tvorbu rozpočtu '!#REF!</definedName>
    <definedName name="CenaCelkemBezDPH">'[1]Pokyny pro tvorbu rozpočtu '!#REF!</definedName>
    <definedName name="cisloobjektu">'[1]Pokyny pro tvorbu rozpočtu '!#REF!</definedName>
    <definedName name="CisloRozpoctu">'[2]Krycí list'!$C$2</definedName>
    <definedName name="cislostavby">'[2]Krycí list'!$A$7</definedName>
    <definedName name="CisloStavebnihoRozpoctu">'[1]Pokyny pro tvorbu rozpočtu '!#REF!</definedName>
    <definedName name="dadresa">'[1]Pokyny pro tvorbu rozpočtu '!#REF!</definedName>
    <definedName name="dmisto">'[1]Pokyny pro tvorbu rozpočtu '!#REF!</definedName>
    <definedName name="DPHSni">'[1]Pokyny pro tvorbu rozpočtu '!#REF!</definedName>
    <definedName name="DPHZakl">'[1]Pokyny pro tvorbu rozpočtu '!#REF!</definedName>
    <definedName name="Mena">'[1]Pokyny pro tvorbu rozpočtu '!#REF!</definedName>
    <definedName name="MistoStavby">'[1]Pokyny pro tvorbu rozpočtu '!#REF!</definedName>
    <definedName name="nazevobjektu">'[1]Pokyny pro tvorbu rozpočtu '!#REF!</definedName>
    <definedName name="NazevRozpoctu">'[2]Krycí list'!$D$2</definedName>
    <definedName name="nazevstavby">'[2]Krycí list'!$C$7</definedName>
    <definedName name="NazevStavebnihoRozpoctu">'[1]Pokyny pro tvorbu rozpočtu '!#REF!</definedName>
    <definedName name="_xlnm.Print_Titles" localSheetId="2">'01 - Dešťová kanalizace'!$85:$85</definedName>
    <definedName name="_xlnm.Print_Titles" localSheetId="3">'02 - Vedlejší a ostatní n...'!$83:$83</definedName>
    <definedName name="_xlnm.Print_Titles" localSheetId="1">'Rekapitulace stavby'!$49:$49</definedName>
    <definedName name="_xlnm.Print_Titles" localSheetId="0">'souhrnný list'!#REF!</definedName>
    <definedName name="oadresa">'[1]Pokyny pro tvorbu rozpočtu '!#REF!</definedName>
    <definedName name="_xlnm.Print_Area" localSheetId="2">'01 - Dešťová kanalizace'!$C$4:$J$36,'01 - Dešťová kanalizace'!$C$42:$J$67,'01 - Dešťová kanalizace'!$C$73:$K$614</definedName>
    <definedName name="_xlnm.Print_Area" localSheetId="3">'02 - Vedlejší a ostatní n...'!$C$4:$J$36,'02 - Vedlejší a ostatní n...'!$C$42:$J$65,'02 - Vedlejší a ostatní n...'!$C$71:$K$137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1">'Rekapitulace stavby'!$D$4:$AO$33,'Rekapitulace stavby'!$C$39:$AQ$54</definedName>
    <definedName name="_xlnm.Print_Area" localSheetId="0">'souhrnný list'!$A$2:$AQ$71</definedName>
    <definedName name="padresa">'[1]Pokyny pro tvorbu rozpočtu '!#REF!</definedName>
    <definedName name="pdic">'[1]Pokyny pro tvorbu rozpočtu '!#REF!</definedName>
    <definedName name="pico">'[1]Pokyny pro tvorbu rozpočtu '!#REF!</definedName>
    <definedName name="pmisto">'[1]Pokyny pro tvorbu rozpočtu '!#REF!</definedName>
    <definedName name="PocetMJ">#REF!</definedName>
    <definedName name="PoptavkaID">'[1]Pokyny pro tvorbu rozpočtu '!#REF!</definedName>
    <definedName name="pPSC">'[1]Pokyny pro tvorbu rozpočtu '!#REF!</definedName>
    <definedName name="Projektant">'[1]Pokyny pro tvorbu rozpočtu '!#REF!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'[1]Pokyny pro tvorbu rozpočtu '!#REF!</definedName>
    <definedName name="ZakladDPHSni">'[1]Pokyny pro tvorbu rozpočtu '!#REF!</definedName>
    <definedName name="ZakladDPHZakl">'[1]Pokyny pro tvorbu rozpočtu '!#REF!</definedName>
    <definedName name="Zaokrouhleni">'[1]Pokyny pro tvorbu rozpočtu '!#REF!</definedName>
    <definedName name="Zhotovitel">'[1]Pokyny pro tvorbu rozpočtu '!#REF!</definedName>
  </definedNames>
  <calcPr calcId="162913"/>
</workbook>
</file>

<file path=xl/calcChain.xml><?xml version="1.0" encoding="utf-8"?>
<calcChain xmlns="http://schemas.openxmlformats.org/spreadsheetml/2006/main">
  <c r="W35" i="5" l="1"/>
  <c r="W34" i="5"/>
  <c r="W33" i="5"/>
  <c r="AY53" i="1" l="1"/>
  <c r="AX53" i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T127" i="3"/>
  <c r="T126" i="3" s="1"/>
  <c r="T125" i="3" s="1"/>
  <c r="R127" i="3"/>
  <c r="R126" i="3" s="1"/>
  <c r="R125" i="3" s="1"/>
  <c r="P127" i="3"/>
  <c r="P126" i="3" s="1"/>
  <c r="P125" i="3" s="1"/>
  <c r="BK127" i="3"/>
  <c r="J127" i="3"/>
  <c r="BE127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T99" i="3" s="1"/>
  <c r="T98" i="3" s="1"/>
  <c r="R100" i="3"/>
  <c r="R99" i="3" s="1"/>
  <c r="R98" i="3" s="1"/>
  <c r="P100" i="3"/>
  <c r="P99" i="3"/>
  <c r="P98" i="3" s="1"/>
  <c r="BK100" i="3"/>
  <c r="J100" i="3"/>
  <c r="BE100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T91" i="3" s="1"/>
  <c r="T90" i="3" s="1"/>
  <c r="R92" i="3"/>
  <c r="R91" i="3" s="1"/>
  <c r="R90" i="3" s="1"/>
  <c r="P92" i="3"/>
  <c r="P91" i="3"/>
  <c r="P90" i="3" s="1"/>
  <c r="BK92" i="3"/>
  <c r="J92" i="3"/>
  <c r="BE92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T86" i="3"/>
  <c r="T85" i="3" s="1"/>
  <c r="R87" i="3"/>
  <c r="R86" i="3"/>
  <c r="R85" i="3" s="1"/>
  <c r="P87" i="3"/>
  <c r="P86" i="3"/>
  <c r="P85" i="3" s="1"/>
  <c r="BK87" i="3"/>
  <c r="J87" i="3"/>
  <c r="BE87" i="3" s="1"/>
  <c r="F81" i="3"/>
  <c r="J80" i="3"/>
  <c r="F80" i="3"/>
  <c r="F78" i="3"/>
  <c r="E76" i="3"/>
  <c r="F52" i="3"/>
  <c r="J51" i="3"/>
  <c r="F51" i="3"/>
  <c r="F49" i="3"/>
  <c r="E47" i="3"/>
  <c r="J12" i="3"/>
  <c r="J49" i="3" s="1"/>
  <c r="J78" i="3"/>
  <c r="E7" i="3"/>
  <c r="E45" i="3" s="1"/>
  <c r="AY52" i="1"/>
  <c r="AX52" i="1"/>
  <c r="BI614" i="2"/>
  <c r="BH614" i="2"/>
  <c r="BG614" i="2"/>
  <c r="BF614" i="2"/>
  <c r="T614" i="2"/>
  <c r="T613" i="2" s="1"/>
  <c r="R614" i="2"/>
  <c r="R613" i="2" s="1"/>
  <c r="P614" i="2"/>
  <c r="P613" i="2" s="1"/>
  <c r="BK614" i="2"/>
  <c r="BK613" i="2" s="1"/>
  <c r="J613" i="2" s="1"/>
  <c r="J66" i="2" s="1"/>
  <c r="J614" i="2"/>
  <c r="BE614" i="2" s="1"/>
  <c r="BI609" i="2"/>
  <c r="BH609" i="2"/>
  <c r="BG609" i="2"/>
  <c r="BF609" i="2"/>
  <c r="T609" i="2"/>
  <c r="R609" i="2"/>
  <c r="P609" i="2"/>
  <c r="BK609" i="2"/>
  <c r="J609" i="2"/>
  <c r="BE609" i="2" s="1"/>
  <c r="BI604" i="2"/>
  <c r="BH604" i="2"/>
  <c r="BG604" i="2"/>
  <c r="BF604" i="2"/>
  <c r="T604" i="2"/>
  <c r="R604" i="2"/>
  <c r="P604" i="2"/>
  <c r="BK604" i="2"/>
  <c r="J604" i="2"/>
  <c r="BE604" i="2" s="1"/>
  <c r="BI601" i="2"/>
  <c r="BH601" i="2"/>
  <c r="BG601" i="2"/>
  <c r="BF601" i="2"/>
  <c r="T601" i="2"/>
  <c r="R601" i="2"/>
  <c r="P601" i="2"/>
  <c r="BK601" i="2"/>
  <c r="J601" i="2"/>
  <c r="BE601" i="2" s="1"/>
  <c r="BI594" i="2"/>
  <c r="BH594" i="2"/>
  <c r="BG594" i="2"/>
  <c r="BF594" i="2"/>
  <c r="T594" i="2"/>
  <c r="T593" i="2" s="1"/>
  <c r="R594" i="2"/>
  <c r="R593" i="2" s="1"/>
  <c r="P594" i="2"/>
  <c r="P593" i="2" s="1"/>
  <c r="BK594" i="2"/>
  <c r="BK593" i="2" s="1"/>
  <c r="J593" i="2" s="1"/>
  <c r="J65" i="2" s="1"/>
  <c r="J594" i="2"/>
  <c r="BE594" i="2" s="1"/>
  <c r="BI588" i="2"/>
  <c r="BH588" i="2"/>
  <c r="BG588" i="2"/>
  <c r="BF588" i="2"/>
  <c r="T588" i="2"/>
  <c r="R588" i="2"/>
  <c r="P588" i="2"/>
  <c r="BK588" i="2"/>
  <c r="J588" i="2"/>
  <c r="BE588" i="2"/>
  <c r="BI584" i="2"/>
  <c r="BH584" i="2"/>
  <c r="BG584" i="2"/>
  <c r="BF584" i="2"/>
  <c r="T584" i="2"/>
  <c r="R584" i="2"/>
  <c r="P584" i="2"/>
  <c r="BK584" i="2"/>
  <c r="J584" i="2"/>
  <c r="BE584" i="2" s="1"/>
  <c r="BI580" i="2"/>
  <c r="BH580" i="2"/>
  <c r="BG580" i="2"/>
  <c r="BF580" i="2"/>
  <c r="T580" i="2"/>
  <c r="R580" i="2"/>
  <c r="P580" i="2"/>
  <c r="BK580" i="2"/>
  <c r="J580" i="2"/>
  <c r="BE580" i="2" s="1"/>
  <c r="BI576" i="2"/>
  <c r="BH576" i="2"/>
  <c r="BG576" i="2"/>
  <c r="BF576" i="2"/>
  <c r="T576" i="2"/>
  <c r="R576" i="2"/>
  <c r="P576" i="2"/>
  <c r="BK576" i="2"/>
  <c r="J576" i="2"/>
  <c r="BE576" i="2" s="1"/>
  <c r="BI572" i="2"/>
  <c r="BH572" i="2"/>
  <c r="BG572" i="2"/>
  <c r="BF572" i="2"/>
  <c r="T572" i="2"/>
  <c r="T571" i="2"/>
  <c r="R572" i="2"/>
  <c r="R571" i="2"/>
  <c r="P572" i="2"/>
  <c r="P571" i="2"/>
  <c r="BK572" i="2"/>
  <c r="J572" i="2"/>
  <c r="BE572" i="2" s="1"/>
  <c r="BI566" i="2"/>
  <c r="BH566" i="2"/>
  <c r="BG566" i="2"/>
  <c r="BF566" i="2"/>
  <c r="T566" i="2"/>
  <c r="R566" i="2"/>
  <c r="P566" i="2"/>
  <c r="BK566" i="2"/>
  <c r="J566" i="2"/>
  <c r="BE566" i="2"/>
  <c r="BI565" i="2"/>
  <c r="BH565" i="2"/>
  <c r="BG565" i="2"/>
  <c r="BF565" i="2"/>
  <c r="T565" i="2"/>
  <c r="R565" i="2"/>
  <c r="P565" i="2"/>
  <c r="BK565" i="2"/>
  <c r="J565" i="2"/>
  <c r="BE565" i="2" s="1"/>
  <c r="BI564" i="2"/>
  <c r="BH564" i="2"/>
  <c r="BG564" i="2"/>
  <c r="BF564" i="2"/>
  <c r="T564" i="2"/>
  <c r="R564" i="2"/>
  <c r="P564" i="2"/>
  <c r="BK564" i="2"/>
  <c r="J564" i="2"/>
  <c r="BE564" i="2" s="1"/>
  <c r="BI561" i="2"/>
  <c r="BH561" i="2"/>
  <c r="BG561" i="2"/>
  <c r="BF561" i="2"/>
  <c r="T561" i="2"/>
  <c r="R561" i="2"/>
  <c r="P561" i="2"/>
  <c r="BK561" i="2"/>
  <c r="J561" i="2"/>
  <c r="BE561" i="2"/>
  <c r="BI560" i="2"/>
  <c r="BH560" i="2"/>
  <c r="BG560" i="2"/>
  <c r="BF560" i="2"/>
  <c r="T560" i="2"/>
  <c r="R560" i="2"/>
  <c r="P560" i="2"/>
  <c r="BK560" i="2"/>
  <c r="J560" i="2"/>
  <c r="BE560" i="2"/>
  <c r="BI559" i="2"/>
  <c r="BH559" i="2"/>
  <c r="BG559" i="2"/>
  <c r="BF559" i="2"/>
  <c r="T559" i="2"/>
  <c r="R559" i="2"/>
  <c r="P559" i="2"/>
  <c r="BK559" i="2"/>
  <c r="J559" i="2"/>
  <c r="BE559" i="2"/>
  <c r="BI558" i="2"/>
  <c r="BH558" i="2"/>
  <c r="BG558" i="2"/>
  <c r="BF558" i="2"/>
  <c r="T558" i="2"/>
  <c r="R558" i="2"/>
  <c r="P558" i="2"/>
  <c r="BK558" i="2"/>
  <c r="J558" i="2"/>
  <c r="BE558" i="2"/>
  <c r="BI557" i="2"/>
  <c r="BH557" i="2"/>
  <c r="BG557" i="2"/>
  <c r="BF557" i="2"/>
  <c r="T557" i="2"/>
  <c r="R557" i="2"/>
  <c r="P557" i="2"/>
  <c r="BK557" i="2"/>
  <c r="J557" i="2"/>
  <c r="BE557" i="2"/>
  <c r="BI554" i="2"/>
  <c r="BH554" i="2"/>
  <c r="BG554" i="2"/>
  <c r="BF554" i="2"/>
  <c r="T554" i="2"/>
  <c r="R554" i="2"/>
  <c r="P554" i="2"/>
  <c r="BK554" i="2"/>
  <c r="J554" i="2"/>
  <c r="BE554" i="2"/>
  <c r="BI553" i="2"/>
  <c r="BH553" i="2"/>
  <c r="BG553" i="2"/>
  <c r="BF553" i="2"/>
  <c r="T553" i="2"/>
  <c r="R553" i="2"/>
  <c r="P553" i="2"/>
  <c r="BK553" i="2"/>
  <c r="J553" i="2"/>
  <c r="BE553" i="2"/>
  <c r="BI550" i="2"/>
  <c r="BH550" i="2"/>
  <c r="BG550" i="2"/>
  <c r="BF550" i="2"/>
  <c r="T550" i="2"/>
  <c r="R550" i="2"/>
  <c r="P550" i="2"/>
  <c r="BK550" i="2"/>
  <c r="J550" i="2"/>
  <c r="BE550" i="2"/>
  <c r="BI549" i="2"/>
  <c r="BH549" i="2"/>
  <c r="BG549" i="2"/>
  <c r="BF549" i="2"/>
  <c r="T549" i="2"/>
  <c r="R549" i="2"/>
  <c r="P549" i="2"/>
  <c r="BK549" i="2"/>
  <c r="J549" i="2"/>
  <c r="BE549" i="2"/>
  <c r="BI548" i="2"/>
  <c r="BH548" i="2"/>
  <c r="BG548" i="2"/>
  <c r="BF548" i="2"/>
  <c r="T548" i="2"/>
  <c r="R548" i="2"/>
  <c r="P548" i="2"/>
  <c r="BK548" i="2"/>
  <c r="J548" i="2"/>
  <c r="BE548" i="2"/>
  <c r="BI547" i="2"/>
  <c r="BH547" i="2"/>
  <c r="BG547" i="2"/>
  <c r="BF547" i="2"/>
  <c r="T547" i="2"/>
  <c r="R547" i="2"/>
  <c r="P547" i="2"/>
  <c r="BK547" i="2"/>
  <c r="J547" i="2"/>
  <c r="BE547" i="2"/>
  <c r="BI546" i="2"/>
  <c r="BH546" i="2"/>
  <c r="BG546" i="2"/>
  <c r="BF546" i="2"/>
  <c r="T546" i="2"/>
  <c r="R546" i="2"/>
  <c r="P546" i="2"/>
  <c r="BK546" i="2"/>
  <c r="J546" i="2"/>
  <c r="BE546" i="2"/>
  <c r="BI541" i="2"/>
  <c r="BH541" i="2"/>
  <c r="BG541" i="2"/>
  <c r="BF541" i="2"/>
  <c r="T541" i="2"/>
  <c r="R541" i="2"/>
  <c r="P541" i="2"/>
  <c r="BK541" i="2"/>
  <c r="J541" i="2"/>
  <c r="BE541" i="2"/>
  <c r="BI538" i="2"/>
  <c r="BH538" i="2"/>
  <c r="BG538" i="2"/>
  <c r="BF538" i="2"/>
  <c r="T538" i="2"/>
  <c r="R538" i="2"/>
  <c r="P538" i="2"/>
  <c r="BK538" i="2"/>
  <c r="J538" i="2"/>
  <c r="BE538" i="2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R529" i="2"/>
  <c r="P529" i="2"/>
  <c r="BK529" i="2"/>
  <c r="J529" i="2"/>
  <c r="BE529" i="2" s="1"/>
  <c r="BI528" i="2"/>
  <c r="BH528" i="2"/>
  <c r="BG528" i="2"/>
  <c r="BF528" i="2"/>
  <c r="T528" i="2"/>
  <c r="R528" i="2"/>
  <c r="P528" i="2"/>
  <c r="BK528" i="2"/>
  <c r="J528" i="2"/>
  <c r="BE528" i="2"/>
  <c r="BI527" i="2"/>
  <c r="BH527" i="2"/>
  <c r="BG527" i="2"/>
  <c r="BF527" i="2"/>
  <c r="T527" i="2"/>
  <c r="R527" i="2"/>
  <c r="P527" i="2"/>
  <c r="BK527" i="2"/>
  <c r="J527" i="2"/>
  <c r="BE527" i="2" s="1"/>
  <c r="BI526" i="2"/>
  <c r="BH526" i="2"/>
  <c r="BG526" i="2"/>
  <c r="BF526" i="2"/>
  <c r="T526" i="2"/>
  <c r="R526" i="2"/>
  <c r="P526" i="2"/>
  <c r="BK526" i="2"/>
  <c r="J526" i="2"/>
  <c r="BE526" i="2" s="1"/>
  <c r="BI524" i="2"/>
  <c r="BH524" i="2"/>
  <c r="BG524" i="2"/>
  <c r="BF524" i="2"/>
  <c r="T524" i="2"/>
  <c r="R524" i="2"/>
  <c r="P524" i="2"/>
  <c r="BK524" i="2"/>
  <c r="J524" i="2"/>
  <c r="BE524" i="2" s="1"/>
  <c r="BI523" i="2"/>
  <c r="BH523" i="2"/>
  <c r="BG523" i="2"/>
  <c r="BF523" i="2"/>
  <c r="T523" i="2"/>
  <c r="R523" i="2"/>
  <c r="P523" i="2"/>
  <c r="BK523" i="2"/>
  <c r="J523" i="2"/>
  <c r="BE523" i="2"/>
  <c r="BI521" i="2"/>
  <c r="BH521" i="2"/>
  <c r="BG521" i="2"/>
  <c r="BF521" i="2"/>
  <c r="T521" i="2"/>
  <c r="R521" i="2"/>
  <c r="P521" i="2"/>
  <c r="BK521" i="2"/>
  <c r="J521" i="2"/>
  <c r="BE521" i="2" s="1"/>
  <c r="BI520" i="2"/>
  <c r="BH520" i="2"/>
  <c r="BG520" i="2"/>
  <c r="BF520" i="2"/>
  <c r="T520" i="2"/>
  <c r="R520" i="2"/>
  <c r="P520" i="2"/>
  <c r="BK520" i="2"/>
  <c r="J520" i="2"/>
  <c r="BE520" i="2" s="1"/>
  <c r="BI518" i="2"/>
  <c r="BH518" i="2"/>
  <c r="BG518" i="2"/>
  <c r="BF518" i="2"/>
  <c r="T518" i="2"/>
  <c r="R518" i="2"/>
  <c r="P518" i="2"/>
  <c r="BK518" i="2"/>
  <c r="J518" i="2"/>
  <c r="BE518" i="2" s="1"/>
  <c r="BI517" i="2"/>
  <c r="BH517" i="2"/>
  <c r="BG517" i="2"/>
  <c r="BF517" i="2"/>
  <c r="T517" i="2"/>
  <c r="R517" i="2"/>
  <c r="P517" i="2"/>
  <c r="BK517" i="2"/>
  <c r="J517" i="2"/>
  <c r="BE517" i="2"/>
  <c r="BI515" i="2"/>
  <c r="BH515" i="2"/>
  <c r="BG515" i="2"/>
  <c r="BF515" i="2"/>
  <c r="T515" i="2"/>
  <c r="R515" i="2"/>
  <c r="P515" i="2"/>
  <c r="BK515" i="2"/>
  <c r="J515" i="2"/>
  <c r="BE515" i="2" s="1"/>
  <c r="BI514" i="2"/>
  <c r="BH514" i="2"/>
  <c r="BG514" i="2"/>
  <c r="BF514" i="2"/>
  <c r="T514" i="2"/>
  <c r="R514" i="2"/>
  <c r="P514" i="2"/>
  <c r="BK514" i="2"/>
  <c r="J514" i="2"/>
  <c r="BE514" i="2" s="1"/>
  <c r="BI512" i="2"/>
  <c r="BH512" i="2"/>
  <c r="BG512" i="2"/>
  <c r="BF512" i="2"/>
  <c r="T512" i="2"/>
  <c r="R512" i="2"/>
  <c r="P512" i="2"/>
  <c r="BK512" i="2"/>
  <c r="J512" i="2"/>
  <c r="BE512" i="2" s="1"/>
  <c r="BI509" i="2"/>
  <c r="BH509" i="2"/>
  <c r="BG509" i="2"/>
  <c r="BF509" i="2"/>
  <c r="T509" i="2"/>
  <c r="R509" i="2"/>
  <c r="P509" i="2"/>
  <c r="BK509" i="2"/>
  <c r="J509" i="2"/>
  <c r="BE509" i="2" s="1"/>
  <c r="BI504" i="2"/>
  <c r="BH504" i="2"/>
  <c r="BG504" i="2"/>
  <c r="BF504" i="2"/>
  <c r="T504" i="2"/>
  <c r="R504" i="2"/>
  <c r="P504" i="2"/>
  <c r="BK504" i="2"/>
  <c r="J504" i="2"/>
  <c r="BE504" i="2" s="1"/>
  <c r="BI501" i="2"/>
  <c r="BH501" i="2"/>
  <c r="BG501" i="2"/>
  <c r="BF501" i="2"/>
  <c r="T501" i="2"/>
  <c r="R501" i="2"/>
  <c r="P501" i="2"/>
  <c r="BK501" i="2"/>
  <c r="J501" i="2"/>
  <c r="BE501" i="2" s="1"/>
  <c r="BI496" i="2"/>
  <c r="BH496" i="2"/>
  <c r="BG496" i="2"/>
  <c r="BF496" i="2"/>
  <c r="T496" i="2"/>
  <c r="R496" i="2"/>
  <c r="P496" i="2"/>
  <c r="BK496" i="2"/>
  <c r="J496" i="2"/>
  <c r="BE496" i="2" s="1"/>
  <c r="BI493" i="2"/>
  <c r="BH493" i="2"/>
  <c r="BG493" i="2"/>
  <c r="BF493" i="2"/>
  <c r="T493" i="2"/>
  <c r="R493" i="2"/>
  <c r="P493" i="2"/>
  <c r="BK493" i="2"/>
  <c r="J493" i="2"/>
  <c r="BE493" i="2" s="1"/>
  <c r="BI490" i="2"/>
  <c r="BH490" i="2"/>
  <c r="BG490" i="2"/>
  <c r="BF490" i="2"/>
  <c r="T490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 s="1"/>
  <c r="BI484" i="2"/>
  <c r="BH484" i="2"/>
  <c r="BG484" i="2"/>
  <c r="BF484" i="2"/>
  <c r="T484" i="2"/>
  <c r="T483" i="2" s="1"/>
  <c r="R484" i="2"/>
  <c r="R483" i="2" s="1"/>
  <c r="P484" i="2"/>
  <c r="P483" i="2" s="1"/>
  <c r="BK484" i="2"/>
  <c r="J484" i="2"/>
  <c r="BE484" i="2" s="1"/>
  <c r="BI480" i="2"/>
  <c r="BH480" i="2"/>
  <c r="BG480" i="2"/>
  <c r="BF480" i="2"/>
  <c r="T480" i="2"/>
  <c r="T479" i="2" s="1"/>
  <c r="R480" i="2"/>
  <c r="R479" i="2" s="1"/>
  <c r="P480" i="2"/>
  <c r="P479" i="2" s="1"/>
  <c r="BK480" i="2"/>
  <c r="BK479" i="2" s="1"/>
  <c r="J479" i="2" s="1"/>
  <c r="J62" i="2" s="1"/>
  <c r="J480" i="2"/>
  <c r="BE480" i="2" s="1"/>
  <c r="BI473" i="2"/>
  <c r="BH473" i="2"/>
  <c r="BG473" i="2"/>
  <c r="BF473" i="2"/>
  <c r="T473" i="2"/>
  <c r="R473" i="2"/>
  <c r="P473" i="2"/>
  <c r="BK473" i="2"/>
  <c r="J473" i="2"/>
  <c r="BE473" i="2" s="1"/>
  <c r="BI471" i="2"/>
  <c r="BH471" i="2"/>
  <c r="BG471" i="2"/>
  <c r="BF471" i="2"/>
  <c r="T471" i="2"/>
  <c r="R471" i="2"/>
  <c r="P471" i="2"/>
  <c r="BK471" i="2"/>
  <c r="J471" i="2"/>
  <c r="BE471" i="2" s="1"/>
  <c r="BI468" i="2"/>
  <c r="BH468" i="2"/>
  <c r="BG468" i="2"/>
  <c r="BF468" i="2"/>
  <c r="T468" i="2"/>
  <c r="R468" i="2"/>
  <c r="P468" i="2"/>
  <c r="BK468" i="2"/>
  <c r="J468" i="2"/>
  <c r="BE468" i="2" s="1"/>
  <c r="BI461" i="2"/>
  <c r="BH461" i="2"/>
  <c r="BG461" i="2"/>
  <c r="BF461" i="2"/>
  <c r="T461" i="2"/>
  <c r="R461" i="2"/>
  <c r="P461" i="2"/>
  <c r="BK461" i="2"/>
  <c r="J461" i="2"/>
  <c r="BE461" i="2" s="1"/>
  <c r="BI457" i="2"/>
  <c r="BH457" i="2"/>
  <c r="BG457" i="2"/>
  <c r="BF457" i="2"/>
  <c r="T457" i="2"/>
  <c r="R457" i="2"/>
  <c r="P457" i="2"/>
  <c r="BK457" i="2"/>
  <c r="J457" i="2"/>
  <c r="BE457" i="2" s="1"/>
  <c r="BI453" i="2"/>
  <c r="BH453" i="2"/>
  <c r="BG453" i="2"/>
  <c r="BF453" i="2"/>
  <c r="T453" i="2"/>
  <c r="R453" i="2"/>
  <c r="P453" i="2"/>
  <c r="BK453" i="2"/>
  <c r="J453" i="2"/>
  <c r="BE453" i="2" s="1"/>
  <c r="BI447" i="2"/>
  <c r="BH447" i="2"/>
  <c r="BG447" i="2"/>
  <c r="BF447" i="2"/>
  <c r="T447" i="2"/>
  <c r="R447" i="2"/>
  <c r="P447" i="2"/>
  <c r="BK447" i="2"/>
  <c r="J447" i="2"/>
  <c r="BE447" i="2"/>
  <c r="BI444" i="2"/>
  <c r="BH444" i="2"/>
  <c r="BG444" i="2"/>
  <c r="BF444" i="2"/>
  <c r="T444" i="2"/>
  <c r="R444" i="2"/>
  <c r="P444" i="2"/>
  <c r="BK444" i="2"/>
  <c r="J444" i="2"/>
  <c r="BE444" i="2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27" i="2"/>
  <c r="BH427" i="2"/>
  <c r="BG427" i="2"/>
  <c r="BF427" i="2"/>
  <c r="T427" i="2"/>
  <c r="R427" i="2"/>
  <c r="P427" i="2"/>
  <c r="BK427" i="2"/>
  <c r="J427" i="2"/>
  <c r="BE427" i="2"/>
  <c r="BI421" i="2"/>
  <c r="BH421" i="2"/>
  <c r="BG421" i="2"/>
  <c r="BF421" i="2"/>
  <c r="T421" i="2"/>
  <c r="R421" i="2"/>
  <c r="P421" i="2"/>
  <c r="BK421" i="2"/>
  <c r="J421" i="2"/>
  <c r="BE421" i="2" s="1"/>
  <c r="BI415" i="2"/>
  <c r="BH415" i="2"/>
  <c r="BG415" i="2"/>
  <c r="BF415" i="2"/>
  <c r="T415" i="2"/>
  <c r="T414" i="2" s="1"/>
  <c r="R415" i="2"/>
  <c r="R414" i="2" s="1"/>
  <c r="P415" i="2"/>
  <c r="P414" i="2" s="1"/>
  <c r="BK415" i="2"/>
  <c r="BK414" i="2" s="1"/>
  <c r="J414" i="2" s="1"/>
  <c r="J61" i="2" s="1"/>
  <c r="J415" i="2"/>
  <c r="BE415" i="2" s="1"/>
  <c r="BI409" i="2"/>
  <c r="BH409" i="2"/>
  <c r="BG409" i="2"/>
  <c r="BF409" i="2"/>
  <c r="T409" i="2"/>
  <c r="R409" i="2"/>
  <c r="P409" i="2"/>
  <c r="BK409" i="2"/>
  <c r="J409" i="2"/>
  <c r="BE409" i="2" s="1"/>
  <c r="BI406" i="2"/>
  <c r="BH406" i="2"/>
  <c r="BG406" i="2"/>
  <c r="BF406" i="2"/>
  <c r="T406" i="2"/>
  <c r="R406" i="2"/>
  <c r="P406" i="2"/>
  <c r="BK406" i="2"/>
  <c r="J406" i="2"/>
  <c r="BE406" i="2"/>
  <c r="BI405" i="2"/>
  <c r="BH405" i="2"/>
  <c r="BG405" i="2"/>
  <c r="BF405" i="2"/>
  <c r="T405" i="2"/>
  <c r="R405" i="2"/>
  <c r="P405" i="2"/>
  <c r="BK405" i="2"/>
  <c r="J405" i="2"/>
  <c r="BE405" i="2" s="1"/>
  <c r="BI398" i="2"/>
  <c r="BH398" i="2"/>
  <c r="BG398" i="2"/>
  <c r="BF398" i="2"/>
  <c r="T398" i="2"/>
  <c r="R398" i="2"/>
  <c r="P398" i="2"/>
  <c r="BK398" i="2"/>
  <c r="J398" i="2"/>
  <c r="BE398" i="2" s="1"/>
  <c r="BI391" i="2"/>
  <c r="BH391" i="2"/>
  <c r="BG391" i="2"/>
  <c r="BF391" i="2"/>
  <c r="T391" i="2"/>
  <c r="T390" i="2" s="1"/>
  <c r="R391" i="2"/>
  <c r="R390" i="2" s="1"/>
  <c r="P391" i="2"/>
  <c r="P390" i="2" s="1"/>
  <c r="BK391" i="2"/>
  <c r="J391" i="2"/>
  <c r="BE391" i="2" s="1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/>
  <c r="BI378" i="2"/>
  <c r="BH378" i="2"/>
  <c r="BG378" i="2"/>
  <c r="BF378" i="2"/>
  <c r="T378" i="2"/>
  <c r="R378" i="2"/>
  <c r="P378" i="2"/>
  <c r="BK378" i="2"/>
  <c r="J378" i="2"/>
  <c r="BE378" i="2" s="1"/>
  <c r="BI371" i="2"/>
  <c r="BH371" i="2"/>
  <c r="BG371" i="2"/>
  <c r="BF371" i="2"/>
  <c r="T371" i="2"/>
  <c r="R371" i="2"/>
  <c r="P371" i="2"/>
  <c r="BK371" i="2"/>
  <c r="J371" i="2"/>
  <c r="BE371" i="2" s="1"/>
  <c r="BI365" i="2"/>
  <c r="BH365" i="2"/>
  <c r="BG365" i="2"/>
  <c r="BF365" i="2"/>
  <c r="T365" i="2"/>
  <c r="R365" i="2"/>
  <c r="P365" i="2"/>
  <c r="BK365" i="2"/>
  <c r="J365" i="2"/>
  <c r="BE365" i="2" s="1"/>
  <c r="BI351" i="2"/>
  <c r="BH351" i="2"/>
  <c r="BG351" i="2"/>
  <c r="BF351" i="2"/>
  <c r="T351" i="2"/>
  <c r="T350" i="2"/>
  <c r="R351" i="2"/>
  <c r="P351" i="2"/>
  <c r="P350" i="2" s="1"/>
  <c r="BK351" i="2"/>
  <c r="J351" i="2"/>
  <c r="BE351" i="2" s="1"/>
  <c r="BI346" i="2"/>
  <c r="BH346" i="2"/>
  <c r="BG346" i="2"/>
  <c r="BF346" i="2"/>
  <c r="T346" i="2"/>
  <c r="R346" i="2"/>
  <c r="P346" i="2"/>
  <c r="BK346" i="2"/>
  <c r="J346" i="2"/>
  <c r="BE346" i="2" s="1"/>
  <c r="BI342" i="2"/>
  <c r="BH342" i="2"/>
  <c r="BG342" i="2"/>
  <c r="BF342" i="2"/>
  <c r="T342" i="2"/>
  <c r="R342" i="2"/>
  <c r="P342" i="2"/>
  <c r="BK342" i="2"/>
  <c r="J342" i="2"/>
  <c r="BE342" i="2" s="1"/>
  <c r="BI335" i="2"/>
  <c r="BH335" i="2"/>
  <c r="BG335" i="2"/>
  <c r="BF335" i="2"/>
  <c r="T335" i="2"/>
  <c r="R335" i="2"/>
  <c r="P335" i="2"/>
  <c r="BK335" i="2"/>
  <c r="J335" i="2"/>
  <c r="BE335" i="2"/>
  <c r="BI331" i="2"/>
  <c r="BH331" i="2"/>
  <c r="BG331" i="2"/>
  <c r="BF331" i="2"/>
  <c r="T331" i="2"/>
  <c r="R331" i="2"/>
  <c r="P331" i="2"/>
  <c r="BK331" i="2"/>
  <c r="J331" i="2"/>
  <c r="BE331" i="2" s="1"/>
  <c r="BI328" i="2"/>
  <c r="BH328" i="2"/>
  <c r="BG328" i="2"/>
  <c r="BF328" i="2"/>
  <c r="T328" i="2"/>
  <c r="R328" i="2"/>
  <c r="P328" i="2"/>
  <c r="BK328" i="2"/>
  <c r="J328" i="2"/>
  <c r="BE328" i="2" s="1"/>
  <c r="BI318" i="2"/>
  <c r="BH318" i="2"/>
  <c r="BG318" i="2"/>
  <c r="BF318" i="2"/>
  <c r="T318" i="2"/>
  <c r="R318" i="2"/>
  <c r="P318" i="2"/>
  <c r="BK318" i="2"/>
  <c r="J318" i="2"/>
  <c r="BE318" i="2" s="1"/>
  <c r="BI312" i="2"/>
  <c r="BH312" i="2"/>
  <c r="BG312" i="2"/>
  <c r="BF312" i="2"/>
  <c r="T312" i="2"/>
  <c r="R312" i="2"/>
  <c r="P312" i="2"/>
  <c r="BK312" i="2"/>
  <c r="J312" i="2"/>
  <c r="BE312" i="2"/>
  <c r="BI299" i="2"/>
  <c r="BH299" i="2"/>
  <c r="BG299" i="2"/>
  <c r="BF299" i="2"/>
  <c r="T299" i="2"/>
  <c r="R299" i="2"/>
  <c r="P299" i="2"/>
  <c r="BK299" i="2"/>
  <c r="J299" i="2"/>
  <c r="BE299" i="2" s="1"/>
  <c r="BI296" i="2"/>
  <c r="BH296" i="2"/>
  <c r="BG296" i="2"/>
  <c r="BF296" i="2"/>
  <c r="T296" i="2"/>
  <c r="R296" i="2"/>
  <c r="P296" i="2"/>
  <c r="BK296" i="2"/>
  <c r="J296" i="2"/>
  <c r="BE296" i="2" s="1"/>
  <c r="BI290" i="2"/>
  <c r="BH290" i="2"/>
  <c r="BG290" i="2"/>
  <c r="BF290" i="2"/>
  <c r="T290" i="2"/>
  <c r="R290" i="2"/>
  <c r="P290" i="2"/>
  <c r="BK290" i="2"/>
  <c r="J290" i="2"/>
  <c r="BE290" i="2" s="1"/>
  <c r="BI283" i="2"/>
  <c r="BH283" i="2"/>
  <c r="BG283" i="2"/>
  <c r="BF283" i="2"/>
  <c r="T283" i="2"/>
  <c r="R283" i="2"/>
  <c r="P283" i="2"/>
  <c r="BK283" i="2"/>
  <c r="J283" i="2"/>
  <c r="BE283" i="2"/>
  <c r="BI272" i="2"/>
  <c r="BH272" i="2"/>
  <c r="BG272" i="2"/>
  <c r="BF272" i="2"/>
  <c r="T272" i="2"/>
  <c r="R272" i="2"/>
  <c r="P272" i="2"/>
  <c r="BK272" i="2"/>
  <c r="J272" i="2"/>
  <c r="BE272" i="2"/>
  <c r="BI264" i="2"/>
  <c r="BH264" i="2"/>
  <c r="BG264" i="2"/>
  <c r="BF264" i="2"/>
  <c r="T264" i="2"/>
  <c r="R264" i="2"/>
  <c r="P264" i="2"/>
  <c r="BK264" i="2"/>
  <c r="J264" i="2"/>
  <c r="BE264" i="2"/>
  <c r="BI253" i="2"/>
  <c r="BH253" i="2"/>
  <c r="BG253" i="2"/>
  <c r="BF253" i="2"/>
  <c r="T253" i="2"/>
  <c r="R253" i="2"/>
  <c r="P253" i="2"/>
  <c r="BK253" i="2"/>
  <c r="J253" i="2"/>
  <c r="BE253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6" i="2"/>
  <c r="BH216" i="2"/>
  <c r="BG216" i="2"/>
  <c r="BF216" i="2"/>
  <c r="T216" i="2"/>
  <c r="R216" i="2"/>
  <c r="P216" i="2"/>
  <c r="BK216" i="2"/>
  <c r="J216" i="2"/>
  <c r="BE216" i="2" s="1"/>
  <c r="BI212" i="2"/>
  <c r="BH212" i="2"/>
  <c r="BG212" i="2"/>
  <c r="BF212" i="2"/>
  <c r="T212" i="2"/>
  <c r="R212" i="2"/>
  <c r="P212" i="2"/>
  <c r="BK212" i="2"/>
  <c r="J212" i="2"/>
  <c r="BE212" i="2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T202" i="2"/>
  <c r="R202" i="2"/>
  <c r="P202" i="2"/>
  <c r="BK202" i="2"/>
  <c r="J202" i="2"/>
  <c r="BE202" i="2" s="1"/>
  <c r="BI194" i="2"/>
  <c r="BH194" i="2"/>
  <c r="BG194" i="2"/>
  <c r="BF194" i="2"/>
  <c r="T194" i="2"/>
  <c r="R194" i="2"/>
  <c r="P194" i="2"/>
  <c r="BK194" i="2"/>
  <c r="J194" i="2"/>
  <c r="BE194" i="2" s="1"/>
  <c r="BI186" i="2"/>
  <c r="BH186" i="2"/>
  <c r="BG186" i="2"/>
  <c r="BF186" i="2"/>
  <c r="T186" i="2"/>
  <c r="R186" i="2"/>
  <c r="P186" i="2"/>
  <c r="BK186" i="2"/>
  <c r="J186" i="2"/>
  <c r="BE186" i="2"/>
  <c r="BI183" i="2"/>
  <c r="BH183" i="2"/>
  <c r="BG183" i="2"/>
  <c r="BF183" i="2"/>
  <c r="T183" i="2"/>
  <c r="R183" i="2"/>
  <c r="P183" i="2"/>
  <c r="BK183" i="2"/>
  <c r="J183" i="2"/>
  <c r="BE183" i="2" s="1"/>
  <c r="BI176" i="2"/>
  <c r="BH176" i="2"/>
  <c r="BG176" i="2"/>
  <c r="BF176" i="2"/>
  <c r="T176" i="2"/>
  <c r="R176" i="2"/>
  <c r="P176" i="2"/>
  <c r="BK176" i="2"/>
  <c r="J176" i="2"/>
  <c r="BE176" i="2" s="1"/>
  <c r="BI170" i="2"/>
  <c r="BH170" i="2"/>
  <c r="BG170" i="2"/>
  <c r="BF170" i="2"/>
  <c r="T170" i="2"/>
  <c r="R170" i="2"/>
  <c r="P170" i="2"/>
  <c r="BK170" i="2"/>
  <c r="J170" i="2"/>
  <c r="BE170" i="2" s="1"/>
  <c r="BI164" i="2"/>
  <c r="BH164" i="2"/>
  <c r="BG164" i="2"/>
  <c r="BF164" i="2"/>
  <c r="T164" i="2"/>
  <c r="R164" i="2"/>
  <c r="P164" i="2"/>
  <c r="BK164" i="2"/>
  <c r="J164" i="2"/>
  <c r="BE164" i="2"/>
  <c r="BI157" i="2"/>
  <c r="BH157" i="2"/>
  <c r="BG157" i="2"/>
  <c r="BF157" i="2"/>
  <c r="T157" i="2"/>
  <c r="R157" i="2"/>
  <c r="P157" i="2"/>
  <c r="BK157" i="2"/>
  <c r="J157" i="2"/>
  <c r="BE157" i="2" s="1"/>
  <c r="BI150" i="2"/>
  <c r="BH150" i="2"/>
  <c r="BG150" i="2"/>
  <c r="BF150" i="2"/>
  <c r="T150" i="2"/>
  <c r="R150" i="2"/>
  <c r="P150" i="2"/>
  <c r="BK150" i="2"/>
  <c r="J150" i="2"/>
  <c r="BE150" i="2" s="1"/>
  <c r="BI145" i="2"/>
  <c r="BH145" i="2"/>
  <c r="BG145" i="2"/>
  <c r="BF145" i="2"/>
  <c r="T145" i="2"/>
  <c r="R145" i="2"/>
  <c r="P145" i="2"/>
  <c r="BK145" i="2"/>
  <c r="J145" i="2"/>
  <c r="BE145" i="2" s="1"/>
  <c r="BI139" i="2"/>
  <c r="BH139" i="2"/>
  <c r="BG139" i="2"/>
  <c r="BF139" i="2"/>
  <c r="T139" i="2"/>
  <c r="R139" i="2"/>
  <c r="P139" i="2"/>
  <c r="BK139" i="2"/>
  <c r="J139" i="2"/>
  <c r="BE139" i="2"/>
  <c r="BI123" i="2"/>
  <c r="BH123" i="2"/>
  <c r="BG123" i="2"/>
  <c r="BF123" i="2"/>
  <c r="T123" i="2"/>
  <c r="R123" i="2"/>
  <c r="P123" i="2"/>
  <c r="BK123" i="2"/>
  <c r="J123" i="2"/>
  <c r="BE123" i="2" s="1"/>
  <c r="BI117" i="2"/>
  <c r="BH117" i="2"/>
  <c r="BG117" i="2"/>
  <c r="BF117" i="2"/>
  <c r="T117" i="2"/>
  <c r="R117" i="2"/>
  <c r="P117" i="2"/>
  <c r="BK117" i="2"/>
  <c r="J117" i="2"/>
  <c r="BE117" i="2" s="1"/>
  <c r="BI111" i="2"/>
  <c r="BH111" i="2"/>
  <c r="BG111" i="2"/>
  <c r="BF111" i="2"/>
  <c r="T111" i="2"/>
  <c r="R111" i="2"/>
  <c r="P111" i="2"/>
  <c r="BK111" i="2"/>
  <c r="J111" i="2"/>
  <c r="BE111" i="2" s="1"/>
  <c r="BI105" i="2"/>
  <c r="BH105" i="2"/>
  <c r="BG105" i="2"/>
  <c r="BF105" i="2"/>
  <c r="T105" i="2"/>
  <c r="R105" i="2"/>
  <c r="P105" i="2"/>
  <c r="BK105" i="2"/>
  <c r="J105" i="2"/>
  <c r="BE105" i="2"/>
  <c r="BI89" i="2"/>
  <c r="BH89" i="2"/>
  <c r="BG89" i="2"/>
  <c r="BF89" i="2"/>
  <c r="T89" i="2"/>
  <c r="T88" i="2"/>
  <c r="R89" i="2"/>
  <c r="R88" i="2"/>
  <c r="P89" i="2"/>
  <c r="P88" i="2"/>
  <c r="BK89" i="2"/>
  <c r="J89" i="2"/>
  <c r="BE89" i="2" s="1"/>
  <c r="F83" i="2"/>
  <c r="J82" i="2"/>
  <c r="F82" i="2"/>
  <c r="F80" i="2"/>
  <c r="E78" i="2"/>
  <c r="F52" i="2"/>
  <c r="J51" i="2"/>
  <c r="F51" i="2"/>
  <c r="F49" i="2"/>
  <c r="E47" i="2"/>
  <c r="J12" i="2"/>
  <c r="J49" i="2" s="1"/>
  <c r="J80" i="2"/>
  <c r="E7" i="2"/>
  <c r="E45" i="2" s="1"/>
  <c r="AS51" i="1"/>
  <c r="L47" i="1"/>
  <c r="AM46" i="1"/>
  <c r="L46" i="1"/>
  <c r="AM44" i="1"/>
  <c r="L44" i="1"/>
  <c r="L42" i="1"/>
  <c r="L41" i="1"/>
  <c r="T87" i="2" l="1"/>
  <c r="T86" i="2" s="1"/>
  <c r="P84" i="3"/>
  <c r="AU53" i="1" s="1"/>
  <c r="R84" i="3"/>
  <c r="T84" i="3"/>
  <c r="P87" i="2"/>
  <c r="P86" i="2" s="1"/>
  <c r="AU52" i="1" s="1"/>
  <c r="R87" i="2"/>
  <c r="R86" i="2" s="1"/>
  <c r="R350" i="2"/>
  <c r="BK571" i="2"/>
  <c r="J571" i="2" s="1"/>
  <c r="J64" i="2" s="1"/>
  <c r="F34" i="3"/>
  <c r="BD53" i="1" s="1"/>
  <c r="BK126" i="3"/>
  <c r="J126" i="3" s="1"/>
  <c r="J64" i="3" s="1"/>
  <c r="BK483" i="2"/>
  <c r="J483" i="2" s="1"/>
  <c r="J63" i="2" s="1"/>
  <c r="BK390" i="2"/>
  <c r="J390" i="2" s="1"/>
  <c r="J60" i="2" s="1"/>
  <c r="BK350" i="2"/>
  <c r="J350" i="2" s="1"/>
  <c r="J59" i="2" s="1"/>
  <c r="F34" i="2"/>
  <c r="BD52" i="1" s="1"/>
  <c r="BD51" i="1" s="1"/>
  <c r="W30" i="1" s="1"/>
  <c r="F32" i="2"/>
  <c r="BB52" i="1" s="1"/>
  <c r="F33" i="2"/>
  <c r="BC52" i="1" s="1"/>
  <c r="F31" i="2"/>
  <c r="BA52" i="1" s="1"/>
  <c r="BK88" i="2"/>
  <c r="BK87" i="2" s="1"/>
  <c r="BK99" i="3"/>
  <c r="BK91" i="3"/>
  <c r="J91" i="3" s="1"/>
  <c r="J60" i="3" s="1"/>
  <c r="F31" i="3"/>
  <c r="BA53" i="1" s="1"/>
  <c r="F33" i="3"/>
  <c r="BC53" i="1" s="1"/>
  <c r="BK86" i="3"/>
  <c r="F32" i="3"/>
  <c r="BB53" i="1" s="1"/>
  <c r="J99" i="3"/>
  <c r="J62" i="3" s="1"/>
  <c r="BK98" i="3"/>
  <c r="J98" i="3" s="1"/>
  <c r="J61" i="3" s="1"/>
  <c r="J86" i="3"/>
  <c r="J58" i="3" s="1"/>
  <c r="BK85" i="3"/>
  <c r="F30" i="2"/>
  <c r="AZ52" i="1" s="1"/>
  <c r="J30" i="2"/>
  <c r="AV52" i="1" s="1"/>
  <c r="F30" i="3"/>
  <c r="AZ53" i="1" s="1"/>
  <c r="J30" i="3"/>
  <c r="AV53" i="1" s="1"/>
  <c r="BK125" i="3"/>
  <c r="J125" i="3" s="1"/>
  <c r="J63" i="3" s="1"/>
  <c r="J31" i="2"/>
  <c r="AW52" i="1" s="1"/>
  <c r="J31" i="3"/>
  <c r="AW53" i="1" s="1"/>
  <c r="E76" i="2"/>
  <c r="E74" i="3"/>
  <c r="BK90" i="3" l="1"/>
  <c r="J90" i="3" s="1"/>
  <c r="J59" i="3" s="1"/>
  <c r="AU51" i="1"/>
  <c r="J88" i="2"/>
  <c r="J58" i="2" s="1"/>
  <c r="BB51" i="1"/>
  <c r="W28" i="1" s="1"/>
  <c r="BA51" i="1"/>
  <c r="W27" i="1" s="1"/>
  <c r="BC51" i="1"/>
  <c r="AY51" i="1" s="1"/>
  <c r="AT52" i="1"/>
  <c r="AT53" i="1"/>
  <c r="BK84" i="3"/>
  <c r="J84" i="3" s="1"/>
  <c r="J85" i="3"/>
  <c r="J57" i="3" s="1"/>
  <c r="J87" i="2"/>
  <c r="J57" i="2" s="1"/>
  <c r="BK86" i="2"/>
  <c r="J86" i="2" s="1"/>
  <c r="AZ51" i="1"/>
  <c r="W29" i="1" l="1"/>
  <c r="AX51" i="1"/>
  <c r="AW51" i="1"/>
  <c r="AK27" i="1" s="1"/>
  <c r="W26" i="1"/>
  <c r="AV51" i="1"/>
  <c r="J27" i="3"/>
  <c r="J56" i="3"/>
  <c r="J27" i="2"/>
  <c r="J56" i="2"/>
  <c r="AG52" i="1" l="1"/>
  <c r="J36" i="2"/>
  <c r="AK26" i="1"/>
  <c r="AT51" i="1"/>
  <c r="AG53" i="1"/>
  <c r="AN53" i="1" s="1"/>
  <c r="J36" i="3"/>
  <c r="AG51" i="1" l="1"/>
  <c r="AN52" i="1"/>
  <c r="AN51" i="1" l="1"/>
  <c r="AK23" i="1"/>
  <c r="AK32" i="1" l="1"/>
  <c r="AK26" i="5"/>
  <c r="AK29" i="5" s="1"/>
  <c r="W31" i="5" s="1"/>
  <c r="AK31" i="5" s="1"/>
  <c r="AK37" i="5" s="1"/>
</calcChain>
</file>

<file path=xl/sharedStrings.xml><?xml version="1.0" encoding="utf-8"?>
<sst xmlns="http://schemas.openxmlformats.org/spreadsheetml/2006/main" count="6981" uniqueCount="1156">
  <si>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</si>
  <si>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</si>
  <si>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</si>
  <si>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</si>
  <si>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</si>
  <si>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</si>
  <si>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</si>
  <si>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{574c0b75-3cfd-48cf-8fcb-accc32e4c683}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</si>
  <si>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</si>
  <si>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</si>
  <si>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</si>
  <si>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</si>
  <si>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</si>
  <si>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</si>
  <si>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</si>
  <si>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</si>
  <si>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M18/018</t>
  </si>
  <si>
    <t>Stavba:</t>
  </si>
  <si>
    <t>Rekonstrukce silnice III/322 25 Černá u Bohdanče 1. etapa - SO Dešťová kanalizace</t>
  </si>
  <si>
    <t>KSO:</t>
  </si>
  <si>
    <t>CC-CZ:</t>
  </si>
  <si>
    <t>Místo:</t>
  </si>
  <si>
    <t>Černá u Bohdanče</t>
  </si>
  <si>
    <t>Datum:</t>
  </si>
  <si>
    <t>27. 5. 2018</t>
  </si>
  <si>
    <t>Zadavatel:</t>
  </si>
  <si>
    <t>IČ:</t>
  </si>
  <si>
    <t>SÚS Pardubického kraje, Doubravice 98, Pardubice</t>
  </si>
  <si>
    <t>DIČ:</t>
  </si>
  <si>
    <t>Uchazeč:</t>
  </si>
  <si>
    <t>Dle výběrového řízení</t>
  </si>
  <si>
    <t>Projektant:</t>
  </si>
  <si>
    <t>60113111</t>
  </si>
  <si>
    <t>Multiaqua s.r.o.</t>
  </si>
  <si>
    <t>CZ60113111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</si>
  <si>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</si>
  <si>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</si>
  <si>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</si>
  <si>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</si>
  <si>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</si>
  <si>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</si>
  <si>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</si>
  <si>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</si>
  <si>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</si>
  <si>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</si>
  <si>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</si>
  <si>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</si>
  <si>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</si>
  <si>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</si>
  <si>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</si>
  <si>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</si>
  <si>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</si>
  <si>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</si>
  <si>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</si>
  <si>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</si>
  <si>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</si>
  <si>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</si>
  <si>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</si>
  <si>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</si>
  <si>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</si>
  <si>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</si>
  <si>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</si>
  <si>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</si>
  <si>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</si>
  <si>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</si>
  <si>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</si>
  <si>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</si>
  <si>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</si>
  <si>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</si>
  <si>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</si>
  <si>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</si>
  <si>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</si>
  <si>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</si>
  <si>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</si>
  <si>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</si>
  <si>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</si>
  <si>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</si>
  <si>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</si>
  <si>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Dešťová kanalizace</t>
  </si>
  <si>
    <t>STA</t>
  </si>
  <si>
    <t>1</t>
  </si>
  <si>
    <t>{600b1e71-ba52-412d-9670-982f21ef8666}</t>
  </si>
  <si>
    <t>2</t>
  </si>
  <si>
    <t>02</t>
  </si>
  <si>
    <t>Vedlejší a ostatní náklady</t>
  </si>
  <si>
    <t>{d62c2ad4-e94e-4420-8122-a7eae8b0899d}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</si>
  <si>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</si>
  <si>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</si>
  <si>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</si>
  <si>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</si>
  <si>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</si>
  <si>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</si>
  <si>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</si>
  <si>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</si>
  <si>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</si>
  <si>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</si>
  <si>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</si>
  <si>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</si>
  <si>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</si>
  <si>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</si>
  <si>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</si>
  <si>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</si>
  <si>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</si>
  <si>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</si>
  <si>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</si>
  <si>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</si>
  <si>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</si>
  <si>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</si>
  <si>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</si>
  <si>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</si>
  <si>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</si>
  <si>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</si>
  <si>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</si>
  <si>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</si>
  <si>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</si>
  <si>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</si>
  <si>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</si>
  <si>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</si>
  <si>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</si>
  <si>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</si>
  <si>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</si>
  <si>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</si>
  <si>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</si>
  <si>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</si>
  <si>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</si>
  <si>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</si>
  <si>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</si>
  <si>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</si>
  <si>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</si>
  <si>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</si>
  <si>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</si>
  <si>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2018 01</t>
  </si>
  <si>
    <t>4</t>
  </si>
  <si>
    <t>72003137</t>
  </si>
  <si>
    <t>P</t>
  </si>
  <si>
    <t>Poznámka k položce:
hmotnost sutě 0,29 t/m2</t>
  </si>
  <si>
    <t>VV</t>
  </si>
  <si>
    <t>výkres D.5</t>
  </si>
  <si>
    <t>délky dle tabulky kubatur</t>
  </si>
  <si>
    <t>stoka</t>
  </si>
  <si>
    <t>333,0*1,1</t>
  </si>
  <si>
    <t>317,0*1,5</t>
  </si>
  <si>
    <t>306,97*1,6</t>
  </si>
  <si>
    <t>Mezisoučet</t>
  </si>
  <si>
    <t>3</t>
  </si>
  <si>
    <t>přepojení u Š10</t>
  </si>
  <si>
    <t>2,14*1,1</t>
  </si>
  <si>
    <t>přepojení u Š14</t>
  </si>
  <si>
    <t>4,46*1,1</t>
  </si>
  <si>
    <t>Součet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</si>
  <si>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</si>
  <si>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</si>
  <si>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1284959864</t>
  </si>
  <si>
    <t>Poznámka k položce:
hmotnost sutě 0,58 t/m2</t>
  </si>
  <si>
    <t>3,54*1,1 "místní asf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</si>
  <si>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</si>
  <si>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</si>
  <si>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1782968520</t>
  </si>
  <si>
    <t>Poznámka k položce:
hmotnost sutě 0,22 t/m2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</si>
  <si>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</si>
  <si>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</si>
  <si>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-991096335</t>
  </si>
  <si>
    <t>Poznámka k položce:
hmotnost sutě 0,103 t/m2</t>
  </si>
  <si>
    <t>3,54*1,5 "místní asf</t>
  </si>
  <si>
    <t>5</t>
  </si>
  <si>
    <t>113154354</t>
  </si>
  <si>
    <t>Frézování živičného podkladu nebo krytu  s naložením na dopravní prostředek plochy přes 1 000 do 10 000 m2 s překážkami v trase pruhu šířky do 1 m, tloušťky vrstvy 100 mm</t>
  </si>
  <si>
    <t>-2094840267</t>
  </si>
  <si>
    <t>Poznámka k položce:
hmotnost sutě 0,256 t/m2</t>
  </si>
  <si>
    <t>6</t>
  </si>
  <si>
    <t>115101204</t>
  </si>
  <si>
    <t>Čerpání vody na dopravní výšku do 10 m s uvažovaným průměrným přítokem přes 2 000 do 4 000 l/min</t>
  </si>
  <si>
    <t>hod</t>
  </si>
  <si>
    <t>-2100336961</t>
  </si>
  <si>
    <t>Poznámka k položce:
předpoklad rychlosti výstavby 5,0 m/den</t>
  </si>
  <si>
    <t>975,0/5,0*24,0</t>
  </si>
  <si>
    <t>22,0/5,0*24,0</t>
  </si>
  <si>
    <t>8,0/5,0*24,0</t>
  </si>
  <si>
    <t>7</t>
  </si>
  <si>
    <t>115101304</t>
  </si>
  <si>
    <t>Pohotovost záložní čerpací soupravy pro dopravní výšku do 10 m s uvažovaným průměrným přítokem přes 2 000 do 4 000 l/min</t>
  </si>
  <si>
    <t>den</t>
  </si>
  <si>
    <t>2087953225</t>
  </si>
  <si>
    <t>975,0/5,0</t>
  </si>
  <si>
    <t>22,0/5,0</t>
  </si>
  <si>
    <t>8,0/5,0</t>
  </si>
  <si>
    <t>8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</si>
  <si>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</si>
  <si>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</si>
  <si>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</si>
  <si>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-273959156</t>
  </si>
  <si>
    <t>10*1,6</t>
  </si>
  <si>
    <t>17*1,5</t>
  </si>
  <si>
    <t>6*1,1</t>
  </si>
  <si>
    <t>1*1,1</t>
  </si>
  <si>
    <t>9</t>
  </si>
  <si>
    <t>119001421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</si>
  <si>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</si>
  <si>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-2136949395</t>
  </si>
  <si>
    <t>2*1,6</t>
  </si>
  <si>
    <t>2*1,5</t>
  </si>
  <si>
    <t>3*1,1</t>
  </si>
  <si>
    <t>10</t>
  </si>
  <si>
    <t>121101103</t>
  </si>
  <si>
    <t>Sejmutí ornice nebo lesní půdy  s vodorovným přemístěním na hromady v místě upotřebení nebo na dočasné či trvalé skládky se složením, na vzdálenost přes 100 do 250 m</t>
  </si>
  <si>
    <t>m3</t>
  </si>
  <si>
    <t>296107717</t>
  </si>
  <si>
    <t>18,03*1,6*0,2 "stoka</t>
  </si>
  <si>
    <t>19,86*1,1*0,2 "přepojení u Š10</t>
  </si>
  <si>
    <t>11</t>
  </si>
  <si>
    <t>130001101</t>
  </si>
  <si>
    <t>Příplatek k cenám hloubených vykopávek za ztížení vykopávky  v blízkosti podzemního vedení nebo výbušnin pro jakoukoliv třídu horniny</t>
  </si>
  <si>
    <t>1968276454</t>
  </si>
  <si>
    <t>(10+2)*2*0,5*1,6*2,69</t>
  </si>
  <si>
    <t>(17+2)*2*0,5*1,5*2,69</t>
  </si>
  <si>
    <t>(6+3)*2*0,5*1,1*2,69</t>
  </si>
  <si>
    <t>(1+1)*2*0,5*1,1*2,27</t>
  </si>
  <si>
    <t>12</t>
  </si>
  <si>
    <t>131301202</t>
  </si>
  <si>
    <t>Hloubení zapažených jam a zářezů  s urovnáním dna do předepsaného profilu a spádu v hornině tř. 4 přes 100 do 1 000 m3</t>
  </si>
  <si>
    <t>-1643794412</t>
  </si>
  <si>
    <t>výkres D.2</t>
  </si>
  <si>
    <t>(10,3+3,6-1,5)*7,0*1,0 "pro výustní objekt</t>
  </si>
  <si>
    <t>1,5*7,0*1,2+2*1,0*1,0*1,0 "pro výustní objekt</t>
  </si>
  <si>
    <t>10,0 "odstranění stávajícího nánosu</t>
  </si>
  <si>
    <t>13</t>
  </si>
  <si>
    <t>131301209</t>
  </si>
  <si>
    <t>Hloubení zapažených jam a zářezů  s urovnáním dna do předepsaného profilu a spádu Příplatek k cenám za lepivost horniny tř. 4</t>
  </si>
  <si>
    <t>-898908824</t>
  </si>
  <si>
    <t>Poznámka k položce:
příplatek 30%</t>
  </si>
  <si>
    <t>109,4*0,3 'Přepočtené koeficientem množství</t>
  </si>
  <si>
    <t>14</t>
  </si>
  <si>
    <t>132101203</t>
  </si>
  <si>
    <t>Hloubení zapažených i nezapažených rýh šířky přes 600 do 2 000 mm  s urovnáním dna do předepsaného profilu a spádu v horninách tř. 1 a 2 přes 1 000 do 5 000 m3</t>
  </si>
  <si>
    <t>-2000698094</t>
  </si>
  <si>
    <t>50% výkopu</t>
  </si>
  <si>
    <t>3492,04*0,5 "stoka</t>
  </si>
  <si>
    <t>62,44*0,5 "přepojení u Š10</t>
  </si>
  <si>
    <t>25,97*0,5 "přepojení u Š14</t>
  </si>
  <si>
    <t>132201203</t>
  </si>
  <si>
    <t>Hloubení zapažených i nezapažených rýh šířky přes 600 do 2 000 mm  s urovnáním dna do předepsaného profilu a spádu v hornině tř. 3 přes 1 000 do 5 000 m3</t>
  </si>
  <si>
    <t>1978935024</t>
  </si>
  <si>
    <t xml:space="preserve">3492,04*0,5 "stoka </t>
  </si>
  <si>
    <t>16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</si>
  <si>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</si>
  <si>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</si>
  <si>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-802630137</t>
  </si>
  <si>
    <t>Poznámka k položce:
Příplatek 30%</t>
  </si>
  <si>
    <t>448,181507793654*0,3 'Přepočtené koeficientem množství</t>
  </si>
  <si>
    <t>17</t>
  </si>
  <si>
    <t>151811131</t>
  </si>
  <si>
    <t>Zřízení pažicích boxů pro pažení a rozepření stěn rýh podzemního vedení hloubka výkopu do 4 m, šířka do 1,2 m</t>
  </si>
  <si>
    <t>1455096739</t>
  </si>
  <si>
    <t>dle tabulky kubatur</t>
  </si>
  <si>
    <t xml:space="preserve">1523,21 "stoka </t>
  </si>
  <si>
    <t>105,1 "přepojení u Š10</t>
  </si>
  <si>
    <t>36,35 "přepojení u Š14</t>
  </si>
  <si>
    <t>18</t>
  </si>
  <si>
    <t>151811132</t>
  </si>
  <si>
    <t>Zřízení pažicích boxů pro pažení a rozepření stěn rýh podzemního vedení hloubka výkopu do 4 m, šířka přes 1,2 do 2,5 m</t>
  </si>
  <si>
    <t>1521955052</t>
  </si>
  <si>
    <t>3718,03</t>
  </si>
  <si>
    <t>19</t>
  </si>
  <si>
    <t>151811231</t>
  </si>
  <si>
    <t>Odstranění pažicích boxů pro pažení a rozepření stěn rýh podzemního vedení hloubka výkopu do 4 m, šířka do 1,2 m</t>
  </si>
  <si>
    <t>-1298219125</t>
  </si>
  <si>
    <t>dle položky zřízení</t>
  </si>
  <si>
    <t>1523,21</t>
  </si>
  <si>
    <t>105,1</t>
  </si>
  <si>
    <t>36,35</t>
  </si>
  <si>
    <t>20</t>
  </si>
  <si>
    <t>151811232</t>
  </si>
  <si>
    <t>Odstranění pažicích boxů pro pažení a rozepření stěn rýh podzemního vedení hloubka výkopu do 4 m, šířka přes 1,2 do 2,5 m</t>
  </si>
  <si>
    <t>247011821</t>
  </si>
  <si>
    <t>153112111</t>
  </si>
  <si>
    <t>Zřízení beraněných stěn z ocelových štětovnic z terénu nastražení štětovnic ve standardních podmínkách, délky do 10 m</t>
  </si>
  <si>
    <t>1119547933</t>
  </si>
  <si>
    <t>(2*10,3+7,0)*8,0</t>
  </si>
  <si>
    <t>22</t>
  </si>
  <si>
    <t>153112122</t>
  </si>
  <si>
    <t>Zřízení beraněných stěn z ocelových štětovnic z terénu zaberanění štětovnic ve standardních podmínkách, délky do 8 m</t>
  </si>
  <si>
    <t>-1027289305</t>
  </si>
  <si>
    <t>2*((8,0+5,14)/2*10,3)+(7,0*5,14)</t>
  </si>
  <si>
    <t>23</t>
  </si>
  <si>
    <t>M</t>
  </si>
  <si>
    <t>159202200</t>
  </si>
  <si>
    <t>Štětovnice, pažnice z oceli štětovnice typ ZTV IIIn (Larsen) S240GP (1.0021) dle EN 10248-1</t>
  </si>
  <si>
    <t>t</t>
  </si>
  <si>
    <t>-1469982153</t>
  </si>
  <si>
    <t>Poznámka k položce:
hmotnost 0,155 t/m2</t>
  </si>
  <si>
    <t>štětovnice Larsen IIIn</t>
  </si>
  <si>
    <t>dvojnásobná obratovost</t>
  </si>
  <si>
    <t>0,155*220,8*0,5</t>
  </si>
  <si>
    <t>24</t>
  </si>
  <si>
    <t>153113112</t>
  </si>
  <si>
    <t>Vytažení stěn z ocelových štětovnic zaberaněných z terénu délky do 12 m ve standardních podmínkách, zaberaněných na hloubku do 8 m</t>
  </si>
  <si>
    <t>2134492527</t>
  </si>
  <si>
    <t>dle položky zaberanění</t>
  </si>
  <si>
    <t>171,322</t>
  </si>
  <si>
    <t>25</t>
  </si>
  <si>
    <t>153891111</t>
  </si>
  <si>
    <t>Osazení a rozebrání ocelové roznášecí konstrukce  z válcovaných profilů a plechů pod kotvy, trny nebo táhla při osazení, o hmotnosti jednotlivých částí konstrukce od 0 do 40 kg</t>
  </si>
  <si>
    <t>kg</t>
  </si>
  <si>
    <t>235321388</t>
  </si>
  <si>
    <t>2*8,0*12,18</t>
  </si>
  <si>
    <t>26</t>
  </si>
  <si>
    <t>130104400</t>
  </si>
  <si>
    <t>Ocel profilová v jakosti 11 375 ocel profilová L úhelníky rovnostranné 100 x 100 x 8 mm</t>
  </si>
  <si>
    <t>1326639711</t>
  </si>
  <si>
    <t>Poznámka k položce:
Hmotnost: 12,18 kg/m</t>
  </si>
  <si>
    <t>2*8,0*0,01218</t>
  </si>
  <si>
    <t>27</t>
  </si>
  <si>
    <t>153891121</t>
  </si>
  <si>
    <t>Osazení a rozebrání ocelové roznášecí konstrukce  z válcovaných profilů a plechů pod kotvy, trny nebo táhla rozebrání, o hmotnosti do 200 kg</t>
  </si>
  <si>
    <t>1079784819</t>
  </si>
  <si>
    <t>28</t>
  </si>
  <si>
    <t>161101102</t>
  </si>
  <si>
    <t>Svislé přemístění výkopku  bez naložení do dopravní nádoby avšak s vyprázdněním dopravní nádoby na hromadu nebo do dopravního prostředku z horniny tř. 1 až 4, při hloubce výkopu přes 2,5 do 4 m</t>
  </si>
  <si>
    <t>-1743894445</t>
  </si>
  <si>
    <t>Poznámka k položce:
Procento svislého podílu dle úvodu ceníku 001 zemní práce kapitola 8 
- v množství výkopku rýhy přes 100  m3 55 % z celkového výkopku
- v množství výkopku jam přes 100 do 1000  m3 8 % z celkového výkopku</t>
  </si>
  <si>
    <t>(1746,02+1746,02)*0,55</t>
  </si>
  <si>
    <t>(31,22+31,22)*0,55</t>
  </si>
  <si>
    <t>(12,985+12,985)*0,55</t>
  </si>
  <si>
    <t>111,4*0,08</t>
  </si>
  <si>
    <t>29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</si>
  <si>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</si>
  <si>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</si>
  <si>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-1979594611</t>
  </si>
  <si>
    <t>zemina pro zpětný zásyp na meziskládku a zpět</t>
  </si>
  <si>
    <t>18,84*2 "zemina</t>
  </si>
  <si>
    <t>5,77*2 "ornice</t>
  </si>
  <si>
    <t>32,03*2 "zemina</t>
  </si>
  <si>
    <t>4,369*2 "ornice</t>
  </si>
  <si>
    <t>30</t>
  </si>
  <si>
    <t>162601102</t>
  </si>
  <si>
    <t>Vodorovné přemístění výkopku nebo sypaniny po suchu  na obvyklém dopravním prostředku, bez naložení výkopku, avšak se složením bez rozhrnutí z horniny tř. 1 až 4 na vzdálenost přes 4 000 do 5 000 m</t>
  </si>
  <si>
    <t>2012939115</t>
  </si>
  <si>
    <t>přebytečná zemina</t>
  </si>
  <si>
    <t>3473,2 "stoka</t>
  </si>
  <si>
    <t>30,4 "přepojení u Š10</t>
  </si>
  <si>
    <t>25,97 "přepojení u Š14</t>
  </si>
  <si>
    <t>111,4 "z jámy pro výustní objekt</t>
  </si>
  <si>
    <t>31</t>
  </si>
  <si>
    <t>167101101</t>
  </si>
  <si>
    <t>Nakládání, skládání a překládání neulehlého výkopku nebo sypaniny  nakládání, množství do 100 m3, z hornin tř. 1 až 4</t>
  </si>
  <si>
    <t>568763196</t>
  </si>
  <si>
    <t>zemina z meziskládky pro zpětný zásyp</t>
  </si>
  <si>
    <t>18,84"zemina</t>
  </si>
  <si>
    <t>5,77 "ornice</t>
  </si>
  <si>
    <t>32,03 "zemina</t>
  </si>
  <si>
    <t>4,369 "ornice</t>
  </si>
  <si>
    <t>32</t>
  </si>
  <si>
    <t>171201211</t>
  </si>
  <si>
    <t>Poplatek za uložení stavebního odpadu na skládce (skládkovné) zeminy a kameniva zatříděného do Katalogu odpadů pod kódem 170 504</t>
  </si>
  <si>
    <t>-931740247</t>
  </si>
  <si>
    <t>Poznámka k položce:
hmotnost zeminy 1,9 t/m3</t>
  </si>
  <si>
    <t>3473,2*1,9</t>
  </si>
  <si>
    <t>30,4*1,9</t>
  </si>
  <si>
    <t>25,97*1,9</t>
  </si>
  <si>
    <t>111,4*1,9</t>
  </si>
  <si>
    <t>33</t>
  </si>
  <si>
    <t>172102101</t>
  </si>
  <si>
    <t>Zřízení těsnící výplně z vhodné sypaniny  s přemístěním sypaniny ze vzdálenosti do 10 m, avšak bez dodání sypaniny, s příp. nutným kropením se zhutněním do 100 % PS nebo I(d) 0,9</t>
  </si>
  <si>
    <t>1916668318</t>
  </si>
  <si>
    <t>výkres D.3, D.5</t>
  </si>
  <si>
    <t>9*1,6*1,5*(0,3+0,45) "DN 500</t>
  </si>
  <si>
    <t>4*1,5*1,5*0,3 "DN 400</t>
  </si>
  <si>
    <t>4*1,5*0,842 "DN 400, plocha odečtena digitálně</t>
  </si>
  <si>
    <t>34</t>
  </si>
  <si>
    <t>58128333</t>
  </si>
  <si>
    <t>bentonit sušený mletý neaktivovaný VL</t>
  </si>
  <si>
    <t>1532840149</t>
  </si>
  <si>
    <t>Poznámka k položce:
hmotnost 1,9 t/m3</t>
  </si>
  <si>
    <t>23,952*1,9</t>
  </si>
  <si>
    <t>35</t>
  </si>
  <si>
    <t>174101101</t>
  </si>
  <si>
    <t>Zásyp sypaninou z jakékoliv horniny  s uložením výkopku ve vrstvách se zhutněním jam, šachet, rýh nebo kolem objektů v těchto vykopávkách</t>
  </si>
  <si>
    <t>-986879899</t>
  </si>
  <si>
    <t>18,84 "zemina z výkopu</t>
  </si>
  <si>
    <t>1588,7 "náhrada výkopku</t>
  </si>
  <si>
    <t>2,91 "náhrada výkopku</t>
  </si>
  <si>
    <t>14,94 "náhrada výkopku</t>
  </si>
  <si>
    <t>36</t>
  </si>
  <si>
    <t>58331202</t>
  </si>
  <si>
    <t>štěrkodrť netříděná do 100mm</t>
  </si>
  <si>
    <t>-1340764302</t>
  </si>
  <si>
    <t>Poznámka k položce:
Hmotnost 2 t/m3</t>
  </si>
  <si>
    <t>1588,7*2,0</t>
  </si>
  <si>
    <t>2,91*2,0</t>
  </si>
  <si>
    <t>14,94*2,0</t>
  </si>
  <si>
    <t>37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</si>
  <si>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</si>
  <si>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</si>
  <si>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722355641</t>
  </si>
  <si>
    <t>výkres d.5.</t>
  </si>
  <si>
    <t xml:space="preserve">stoka </t>
  </si>
  <si>
    <t>513,22</t>
  </si>
  <si>
    <t>-87,809 "sedlové lože pro trouby DN 400</t>
  </si>
  <si>
    <t>12,99 "přepojení u Š10</t>
  </si>
  <si>
    <t>4,25 "přepojení u Š14</t>
  </si>
  <si>
    <t>38</t>
  </si>
  <si>
    <t>58331201</t>
  </si>
  <si>
    <t>štěrkopísek netříděný</t>
  </si>
  <si>
    <t>1222594892</t>
  </si>
  <si>
    <t>442,651*2 'Přepočtené koeficientem množství</t>
  </si>
  <si>
    <t>39</t>
  </si>
  <si>
    <t>181111131</t>
  </si>
  <si>
    <t>Plošná úprava terénu v zemině tř. 1 až 4 s urovnáním povrchu bez doplnění ornice souvislé plochy do 500 m2 při nerovnostech terénu přes 150 do 200 mm v rovině nebo na svahu do 1:5</t>
  </si>
  <si>
    <t>-162121472</t>
  </si>
  <si>
    <t>18,03*2,0</t>
  </si>
  <si>
    <t>19,86*2,0</t>
  </si>
  <si>
    <t>40</t>
  </si>
  <si>
    <t>181301103</t>
  </si>
  <si>
    <t>Rozprostření a urovnání ornice v rovině nebo ve svahu sklonu do 1:5 při souvislé ploše do 500 m2, tl. vrstvy přes 150 do 200 mm</t>
  </si>
  <si>
    <t>312263072</t>
  </si>
  <si>
    <t>dle položky sejmutí ornice</t>
  </si>
  <si>
    <t>18,03*1,6 "stoka</t>
  </si>
  <si>
    <t>19,86*1,1 "přepojení u Š10</t>
  </si>
  <si>
    <t>41</t>
  </si>
  <si>
    <t>181411121</t>
  </si>
  <si>
    <t>Založení trávníku na půdě předem připravené plochy do 1000 m2 výsevem včetně utažení lučního v rovině nebo na svahu do 1:5</t>
  </si>
  <si>
    <t>-1269107502</t>
  </si>
  <si>
    <t>36,06+28,848</t>
  </si>
  <si>
    <t>39,72+21,846</t>
  </si>
  <si>
    <t>42</t>
  </si>
  <si>
    <t>00572410</t>
  </si>
  <si>
    <t>osivo směs travní parková</t>
  </si>
  <si>
    <t>-417547176</t>
  </si>
  <si>
    <t>64,908*0,02*1,03</t>
  </si>
  <si>
    <t>61,566*0,02*1,03</t>
  </si>
  <si>
    <t>Zakládání</t>
  </si>
  <si>
    <t>43</t>
  </si>
  <si>
    <t>211531111</t>
  </si>
  <si>
    <t>Výplň kamenivem do rýh odvodňovacích žeber nebo trativodů  bez zhutnění, s úpravou povrchu výplně kamenivem hrubým drceným frakce 16 až 63 mm</t>
  </si>
  <si>
    <t>-1160069166</t>
  </si>
  <si>
    <t>333,0*1,1*0,3</t>
  </si>
  <si>
    <t>317,0*1,5*0,3</t>
  </si>
  <si>
    <t>325,0*1,6*0,3</t>
  </si>
  <si>
    <t>22,0*1,1*0,3 "přepojení u Š10</t>
  </si>
  <si>
    <t>8,0*1,1*0,3 "přepojení u Š14</t>
  </si>
  <si>
    <t>7,0*(1,5+2,0)*0,2 "výustní objekt</t>
  </si>
  <si>
    <t>44</t>
  </si>
  <si>
    <t>212755215</t>
  </si>
  <si>
    <t>Trativody bez lože z drenážních trubek  plastových flexibilních D 125 mm</t>
  </si>
  <si>
    <t>1528574002</t>
  </si>
  <si>
    <t>975,0</t>
  </si>
  <si>
    <t>22,0</t>
  </si>
  <si>
    <t>8,0</t>
  </si>
  <si>
    <t>12,0 "výustní objekt</t>
  </si>
  <si>
    <t>45</t>
  </si>
  <si>
    <t>274321116</t>
  </si>
  <si>
    <t>Základové konstrukce z betonu železového pásy, prahy, věnce a ostruhy ve výkopu nebo na hlavách pilot C 20/25</t>
  </si>
  <si>
    <t>-1559524382</t>
  </si>
  <si>
    <t>zavazovací pražec - vodostavebný beton</t>
  </si>
  <si>
    <t>2*9,8*0,3*1,0</t>
  </si>
  <si>
    <t>2,8*0,3*1,0</t>
  </si>
  <si>
    <t>2,8*0,5*1,0</t>
  </si>
  <si>
    <t>46</t>
  </si>
  <si>
    <t>274354111</t>
  </si>
  <si>
    <t>Bednění základových konstrukcí pasů, prahů, věnců a ostruh zřízení</t>
  </si>
  <si>
    <t>2116831254</t>
  </si>
  <si>
    <t>zavazovací pražce</t>
  </si>
  <si>
    <t>2*2*9,8*1,0+4*1,0*0,3</t>
  </si>
  <si>
    <t>4*2,8*1,0</t>
  </si>
  <si>
    <t>47</t>
  </si>
  <si>
    <t>274354211</t>
  </si>
  <si>
    <t>Bednění základových konstrukcí pasů, prahů, věnců a ostruh odstranění bednění</t>
  </si>
  <si>
    <t>-725812983</t>
  </si>
  <si>
    <t>48</t>
  </si>
  <si>
    <t>274361116</t>
  </si>
  <si>
    <t>Výztuž základových konstrukcí pasů, prahů, věnců a ostruh z betonářské oceli 10 505 (R) nebo BSt 500</t>
  </si>
  <si>
    <t>-1045590138</t>
  </si>
  <si>
    <t>výustní objekt, dle TZ</t>
  </si>
  <si>
    <t>0,266  "výztuže průměru 14 mm (celková délka výztuže 220 m)</t>
  </si>
  <si>
    <t>0,056 "výztuže průměru 6 mm (celková délka výztuže 255 m)</t>
  </si>
  <si>
    <t>Svislé a kompletní konstrukce</t>
  </si>
  <si>
    <t>49</t>
  </si>
  <si>
    <t>321321116</t>
  </si>
  <si>
    <t>Konstrukce z betonu vodních staveb 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</si>
  <si>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-1978744120</t>
  </si>
  <si>
    <t>nika pro klapku</t>
  </si>
  <si>
    <t>1,6*2,4*0,3 "dno</t>
  </si>
  <si>
    <t>2*((1,4+0,43)/2*2,1)*0,3 "boky</t>
  </si>
  <si>
    <t>1,4*1,6*0,3 "zadní čelo</t>
  </si>
  <si>
    <t>50</t>
  </si>
  <si>
    <t>321351010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</si>
  <si>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</si>
  <si>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-1018663307</t>
  </si>
  <si>
    <t>nika klapky</t>
  </si>
  <si>
    <t>2*(1,6+2,4)*0,3 "dno</t>
  </si>
  <si>
    <t>2*2*((1,4+0,43)/2*2,1)+2*0,43*0,3"boky</t>
  </si>
  <si>
    <t>2*1,4*1,6+2*1,4*0,3 "zadní čelo</t>
  </si>
  <si>
    <t>51</t>
  </si>
  <si>
    <t>321352010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</si>
  <si>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</si>
  <si>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1437564106</t>
  </si>
  <si>
    <t>52</t>
  </si>
  <si>
    <t>321366111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</si>
  <si>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</si>
  <si>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1991373116</t>
  </si>
  <si>
    <t>0,47 "dle TZ</t>
  </si>
  <si>
    <t>53</t>
  </si>
  <si>
    <t>359901211</t>
  </si>
  <si>
    <t>Monitoring stok (kamerový systém) jakékoli výšky nová kanalizace</t>
  </si>
  <si>
    <t>-1445397551</t>
  </si>
  <si>
    <t>Vodorovné konstrukce</t>
  </si>
  <si>
    <t>54</t>
  </si>
  <si>
    <t>451311511</t>
  </si>
  <si>
    <t>Podklad z prostého betonu pod dlažbu pro prostředí s mrazovými cykly, ve vrstvě tl. do 100 mm</t>
  </si>
  <si>
    <t>-679486999</t>
  </si>
  <si>
    <t>výkres d.2</t>
  </si>
  <si>
    <t>9,0*2,8</t>
  </si>
  <si>
    <t>-4,6*0,8</t>
  </si>
  <si>
    <t>-1,6*2,7</t>
  </si>
  <si>
    <t>55</t>
  </si>
  <si>
    <t>451573111</t>
  </si>
  <si>
    <t>Lože pod potrubí, stoky a drobné objekty v otevřeném výkopu z písku a štěrkopísku do 63 mm</t>
  </si>
  <si>
    <t>517821785</t>
  </si>
  <si>
    <t>(204,0+129,0)*1,1*0,1 "stoka</t>
  </si>
  <si>
    <t>22,0*1,1*0,1 "přepojení u Š10</t>
  </si>
  <si>
    <t>8,0*1,1*0,1 "přepojení u Š14</t>
  </si>
  <si>
    <t>56</t>
  </si>
  <si>
    <t>452111141</t>
  </si>
  <si>
    <t>Osazení betonových dílců pražců pod potrubí v otevřeném výkopu, průřezové plochy přes 75000 mm2</t>
  </si>
  <si>
    <t>kus</t>
  </si>
  <si>
    <t>-1488543502</t>
  </si>
  <si>
    <t>325,0/1,25 "DN 500</t>
  </si>
  <si>
    <t>317,0/1,25 "DN 400</t>
  </si>
  <si>
    <t>57</t>
  </si>
  <si>
    <t>59223730</t>
  </si>
  <si>
    <t>podkladek betonový pod hrdlové trouby   80 x 17 x 15 cm</t>
  </si>
  <si>
    <t>-584522087</t>
  </si>
  <si>
    <t>58</t>
  </si>
  <si>
    <t>452112111</t>
  </si>
  <si>
    <t>Osazení betonových dílců prstenců nebo rámů pod poklopy a mříže, výšky do 100 mm</t>
  </si>
  <si>
    <t>-414789012</t>
  </si>
  <si>
    <t>příloha D.4</t>
  </si>
  <si>
    <t>1+7+9+21</t>
  </si>
  <si>
    <t>59</t>
  </si>
  <si>
    <t>59224010</t>
  </si>
  <si>
    <t>prstenec betonový vyrovnávací ke krytu šachty 62,5x4x12 cm</t>
  </si>
  <si>
    <t>-457435063</t>
  </si>
  <si>
    <t>60</t>
  </si>
  <si>
    <t>592240111</t>
  </si>
  <si>
    <t>prstenec betonový vyrovnávací ke krytu šachty 62,5x6x12 cm</t>
  </si>
  <si>
    <t>839826847</t>
  </si>
  <si>
    <t>61</t>
  </si>
  <si>
    <t>592240128</t>
  </si>
  <si>
    <t>prstenec betonový vyrovnávací ke krytu šachty 62,5x8x12 cm</t>
  </si>
  <si>
    <t>-1638673249</t>
  </si>
  <si>
    <t>62</t>
  </si>
  <si>
    <t>59224013</t>
  </si>
  <si>
    <t>prstenec betonový vyrovnávací ke krytu šachty 62,5x10x12 cm</t>
  </si>
  <si>
    <t>-1625626044</t>
  </si>
  <si>
    <t>63</t>
  </si>
  <si>
    <t>452112121</t>
  </si>
  <si>
    <t>Osazení betonových dílců prstenců nebo rámů pod poklopy a mříže, výšky přes 100 do 200 mm</t>
  </si>
  <si>
    <t>-1179494296</t>
  </si>
  <si>
    <t>64</t>
  </si>
  <si>
    <t>592240132</t>
  </si>
  <si>
    <t>prstenec betonový vyrovnávací ke krytu šachty 62,5x12x12 cm</t>
  </si>
  <si>
    <t>-194180902</t>
  </si>
  <si>
    <t>65</t>
  </si>
  <si>
    <t>452311121</t>
  </si>
  <si>
    <t>Podkladní a zajišťovací konstrukce z betonu prostého v otevřeném výkopu desky pod potrubí, stoky a drobné objekty z betonu tř. C 8/10</t>
  </si>
  <si>
    <t>-178918965</t>
  </si>
  <si>
    <t>pod šachty</t>
  </si>
  <si>
    <t>29*PI*0,8*0,8*0,1</t>
  </si>
  <si>
    <t>66</t>
  </si>
  <si>
    <t>452311131</t>
  </si>
  <si>
    <t>Podkladní a zajišťovací konstrukce z betonu prostého v otevřeném výkopu desky pod potrubí, stoky a drobné objekty z betonu tř. C 12/15</t>
  </si>
  <si>
    <t>1870554096</t>
  </si>
  <si>
    <t>325,0*1,6*0,15 "pod DN 500</t>
  </si>
  <si>
    <t>317,0*1,5*0,15 "pod DN 400</t>
  </si>
  <si>
    <t>67</t>
  </si>
  <si>
    <t>452311141</t>
  </si>
  <si>
    <t>Podkladní a zajišťovací konstrukce z betonu prostého v otevřeném výkopu desky pod potrubí, stoky a drobné objekty z betonu tř. C 16/20</t>
  </si>
  <si>
    <t>131984161</t>
  </si>
  <si>
    <t>pod niku klapky</t>
  </si>
  <si>
    <t>3,8*1,8*0,1</t>
  </si>
  <si>
    <t>68</t>
  </si>
  <si>
    <t>452312131</t>
  </si>
  <si>
    <t>Podkladní a zajišťovací konstrukce z betonu prostého v otevřeném výkopu sedlové lože pod potrubí z betonu tř. C 12/15</t>
  </si>
  <si>
    <t>1579921015</t>
  </si>
  <si>
    <t>317,0*0,277 "pod DN 400, plocha sedlového lože odečtena digitálně</t>
  </si>
  <si>
    <t>69</t>
  </si>
  <si>
    <t>457571111</t>
  </si>
  <si>
    <t>Filtrační vrstvy jakékoliv tloušťky a sklonu  ze štěrkopísků bez zhutnění, frakce od 0-8 do 0-32 mm</t>
  </si>
  <si>
    <t>1402806532</t>
  </si>
  <si>
    <t>pod dlažbu výutsního objektu a okolo objektu</t>
  </si>
  <si>
    <t>101,4 "výkop</t>
  </si>
  <si>
    <t>-(10,5+4,9) "zához, dren</t>
  </si>
  <si>
    <t>-9,8*3,4*1,0 "vyustní objekt</t>
  </si>
  <si>
    <t>70</t>
  </si>
  <si>
    <t>462511270</t>
  </si>
  <si>
    <t>Zához z lomového kamene neupraveného záhozového  bez proštěrkování z terénu, hmotnosti jednotlivých kamenů do 200 kg</t>
  </si>
  <si>
    <t>157331266</t>
  </si>
  <si>
    <t>7,0*1,5*1,0</t>
  </si>
  <si>
    <t>71</t>
  </si>
  <si>
    <t>462519002</t>
  </si>
  <si>
    <t>Zához z lomového kamene neupraveného záhozového  Příplatek k cenám za urovnání viditelných ploch záhozu z kamene, hmotnosti jednotlivých kamenů do 200 kg</t>
  </si>
  <si>
    <t>1721837526</t>
  </si>
  <si>
    <t>7,0*1,5</t>
  </si>
  <si>
    <t>72</t>
  </si>
  <si>
    <t>465513327</t>
  </si>
  <si>
    <t>Dlažba z lomového kamene lomařsky upraveného  na cementovou maltu, s vyspárováním cementovou maltou, tl. kamene 300 mm</t>
  </si>
  <si>
    <t>-1397047812</t>
  </si>
  <si>
    <t>Úpravy povrchů, podlahy a osazování výplní</t>
  </si>
  <si>
    <t>73</t>
  </si>
  <si>
    <t>631313254-R</t>
  </si>
  <si>
    <t>Vytvarování dna z betonu prostého žlabů, kanálů, nádrží nebo vodárenských rychlofiltrů  s bedněním s potěrem z cementové malty hlazeným ocelovým hladítkem nádrží, z betonu pro prostředí s mrazovými cykly C 30/37, poloměr zakřivení přes 400 mm</t>
  </si>
  <si>
    <t>-866622577</t>
  </si>
  <si>
    <t>(4,6+2,4)*0,8*0,15 "betonový žlab</t>
  </si>
  <si>
    <t>Trubní vedení</t>
  </si>
  <si>
    <t>74</t>
  </si>
  <si>
    <t>812392121</t>
  </si>
  <si>
    <t>Montáž potrubí z trub betonových hrdlových  v otevřeném výkopu ve sklonu do 20 % z trub těsněných pryžovými kroužky DN 400</t>
  </si>
  <si>
    <t>-835412273</t>
  </si>
  <si>
    <t>výkres D.3</t>
  </si>
  <si>
    <t>317,0</t>
  </si>
  <si>
    <t>75</t>
  </si>
  <si>
    <t>59223005</t>
  </si>
  <si>
    <t>trouba betonová vibrolisovaná s integrovaným spojem D 40x250 cm</t>
  </si>
  <si>
    <t>-115606529</t>
  </si>
  <si>
    <t>Poznámka k položce:
ztratné 1%</t>
  </si>
  <si>
    <t>317*1,01 'Přepočtené koeficientem množství</t>
  </si>
  <si>
    <t>76</t>
  </si>
  <si>
    <t>812422121</t>
  </si>
  <si>
    <t>Montáž potrubí z trub betonových hrdlových  v otevřeném výkopu ve sklonu do 20 % z trub těsněných pryžovými kroužky DN 500</t>
  </si>
  <si>
    <t>-278487282</t>
  </si>
  <si>
    <t>325,0</t>
  </si>
  <si>
    <t>77</t>
  </si>
  <si>
    <t>59223007</t>
  </si>
  <si>
    <t>trouba betonová vibrolisovaná s integrovaným spojem D 50x250 cm</t>
  </si>
  <si>
    <t>1971345538</t>
  </si>
  <si>
    <t>325*1,01 'Přepočtené koeficientem množství</t>
  </si>
  <si>
    <t>78</t>
  </si>
  <si>
    <t>871360320</t>
  </si>
  <si>
    <t>Montáž kanalizačního potrubí z plastů z polypropylenu PP hladkého plnostěnného SN 12 DN 250</t>
  </si>
  <si>
    <t>-1356840532</t>
  </si>
  <si>
    <t>129,0 "stoka</t>
  </si>
  <si>
    <t>8,0 "přepojení u Š14</t>
  </si>
  <si>
    <t>79</t>
  </si>
  <si>
    <t>28617039-R</t>
  </si>
  <si>
    <t>trubka kanalizační PP plnostěnná  DN 250x6000 mm SN 12</t>
  </si>
  <si>
    <t>-918626332</t>
  </si>
  <si>
    <t>Poznámka k položce:
ztratné 1,5%</t>
  </si>
  <si>
    <t>137*1,015 'Přepočtené koeficientem množství</t>
  </si>
  <si>
    <t>80</t>
  </si>
  <si>
    <t>871370320</t>
  </si>
  <si>
    <t>Montáž kanalizačního potrubí z plastů z polypropylenu PP hladkého plnostěnného SN 12 DN 300</t>
  </si>
  <si>
    <t>-670778022</t>
  </si>
  <si>
    <t>204,0 "stoka</t>
  </si>
  <si>
    <t>22,0 "přepojení u Š10</t>
  </si>
  <si>
    <t>81</t>
  </si>
  <si>
    <t>28617040-R</t>
  </si>
  <si>
    <t>trubka kanalizační PP plnostěnná DN 300x6000 mm SN 12</t>
  </si>
  <si>
    <t>-945338136</t>
  </si>
  <si>
    <t>Poznámka k položce:
ztratné 1,5 %</t>
  </si>
  <si>
    <t>226*1,015 'Přepočtené koeficientem množství</t>
  </si>
  <si>
    <t>82</t>
  </si>
  <si>
    <t>877310310</t>
  </si>
  <si>
    <t>Montáž tvarovek na kanalizačním plastovém potrubí z polypropylenu PP hladkého plnostěnného kolen DN 150</t>
  </si>
  <si>
    <t>262403491</t>
  </si>
  <si>
    <t>2+3 "dle TZ</t>
  </si>
  <si>
    <t>83</t>
  </si>
  <si>
    <t>28617162</t>
  </si>
  <si>
    <t>koleno kanalizační PP SN 16 15 ° DN 150</t>
  </si>
  <si>
    <t>-79909827</t>
  </si>
  <si>
    <t>84</t>
  </si>
  <si>
    <t>877315211</t>
  </si>
  <si>
    <t>Montáž tvarovek na kanalizačním potrubí z trub z plastu  z tvrdého PVC nebo z polypropylenu v otevřeném výkopu jednoosých DN 150</t>
  </si>
  <si>
    <t>657117107</t>
  </si>
  <si>
    <t>18 "dle TZ</t>
  </si>
  <si>
    <t>85</t>
  </si>
  <si>
    <t>2861740515</t>
  </si>
  <si>
    <t>sedlová odbočná tvarovka pro potrubí DN150</t>
  </si>
  <si>
    <t>-765652569</t>
  </si>
  <si>
    <t>86</t>
  </si>
  <si>
    <t>877315231</t>
  </si>
  <si>
    <t>Montáž tvarovek na kanalizačním potrubí z trub z plastu  z tvrdého PVC nebo z polypropylenu v otevřeném výkopu víček DN 150</t>
  </si>
  <si>
    <t>1899118316</t>
  </si>
  <si>
    <t>25 "dle TZ</t>
  </si>
  <si>
    <t>87</t>
  </si>
  <si>
    <t>28611722</t>
  </si>
  <si>
    <t>víčko kanalizace plastové KG DN 160</t>
  </si>
  <si>
    <t>1657553155</t>
  </si>
  <si>
    <t>88</t>
  </si>
  <si>
    <t>877360320</t>
  </si>
  <si>
    <t>Montáž tvarovek na kanalizačním plastovém potrubí z polypropylenu PP hladkého plnostěnného odboček DN 250</t>
  </si>
  <si>
    <t>1883212972</t>
  </si>
  <si>
    <t>2 "dle TZ</t>
  </si>
  <si>
    <t>89</t>
  </si>
  <si>
    <t>28617210</t>
  </si>
  <si>
    <t>odbočka kanalizační PP SN 16 45° DN 250/DN150</t>
  </si>
  <si>
    <t>-1297100441</t>
  </si>
  <si>
    <t>90</t>
  </si>
  <si>
    <t>877370320</t>
  </si>
  <si>
    <t>Montáž tvarovek na kanalizačním plastovém potrubí z polypropylenu PP hladkého plnostěnného odboček DN 300</t>
  </si>
  <si>
    <t>1500984089</t>
  </si>
  <si>
    <t>3 "dle TZ</t>
  </si>
  <si>
    <t>91</t>
  </si>
  <si>
    <t>28617214</t>
  </si>
  <si>
    <t>odbočka kanalizační PP SN 16 45° DN 300/DN150</t>
  </si>
  <si>
    <t>-1681222009</t>
  </si>
  <si>
    <t>92</t>
  </si>
  <si>
    <t>891422322</t>
  </si>
  <si>
    <t>Montáž kanalizačních armatur na potrubí stavítek DN 500</t>
  </si>
  <si>
    <t>-208916014</t>
  </si>
  <si>
    <t>93</t>
  </si>
  <si>
    <t>551280585</t>
  </si>
  <si>
    <t>zpětná klapka z PE DN 500</t>
  </si>
  <si>
    <t>1265750860</t>
  </si>
  <si>
    <t>94</t>
  </si>
  <si>
    <t>892362121</t>
  </si>
  <si>
    <t>Tlakové zkoušky vzduchem těsnícími vaky ucpávkovými DN 250</t>
  </si>
  <si>
    <t>úsek</t>
  </si>
  <si>
    <t>-1307352700</t>
  </si>
  <si>
    <t>3+1</t>
  </si>
  <si>
    <t>95</t>
  </si>
  <si>
    <t>892372121</t>
  </si>
  <si>
    <t>Tlakové zkoušky vzduchem těsnícími vaky ucpávkovými DN 300</t>
  </si>
  <si>
    <t>1830234377</t>
  </si>
  <si>
    <t>6+1</t>
  </si>
  <si>
    <t>96</t>
  </si>
  <si>
    <t>892392121</t>
  </si>
  <si>
    <t>Tlakové zkoušky vzduchem těsnícími vaky ucpávkovými DN 400</t>
  </si>
  <si>
    <t>-1079598332</t>
  </si>
  <si>
    <t>97</t>
  </si>
  <si>
    <t>892422121</t>
  </si>
  <si>
    <t>Tlakové zkoušky vzduchem těsnícími vaky ucpávkovými DN 500</t>
  </si>
  <si>
    <t>1827834637</t>
  </si>
  <si>
    <t>98</t>
  </si>
  <si>
    <t>894411311</t>
  </si>
  <si>
    <t>Osazení železobetonových dílců pro šachty skruží rovných</t>
  </si>
  <si>
    <t>325288692</t>
  </si>
  <si>
    <t>14+16+6</t>
  </si>
  <si>
    <t>2*3 "pro čerpací jímky</t>
  </si>
  <si>
    <t>99</t>
  </si>
  <si>
    <t>59224050</t>
  </si>
  <si>
    <t>skruž pro kanalizační šachty se zabudovanými stupadly 100 x 25 x 12 cm</t>
  </si>
  <si>
    <t>-490529041</t>
  </si>
  <si>
    <t>100</t>
  </si>
  <si>
    <t>59224051</t>
  </si>
  <si>
    <t>skruž pro kanalizační šachty se zabudovanými stupadly 100 x 50 x 12 cm</t>
  </si>
  <si>
    <t>78137468</t>
  </si>
  <si>
    <t>101</t>
  </si>
  <si>
    <t>59224052</t>
  </si>
  <si>
    <t>skruž pro kanalizační šachty se zabudovanými stupadly 100 x 100 x 12 cm</t>
  </si>
  <si>
    <t>1440927038</t>
  </si>
  <si>
    <t>102</t>
  </si>
  <si>
    <t>59223824</t>
  </si>
  <si>
    <t>vpusť betonová uliční /skruž/ 59x50x5 cm</t>
  </si>
  <si>
    <t>-120615400</t>
  </si>
  <si>
    <t>103</t>
  </si>
  <si>
    <t>894412411</t>
  </si>
  <si>
    <t>Osazení železobetonových dílců pro šachty skruží přechodových</t>
  </si>
  <si>
    <t>1224308731</t>
  </si>
  <si>
    <t>104</t>
  </si>
  <si>
    <t>59224312</t>
  </si>
  <si>
    <t>kónus šachetní betonový kapsové plastové stupadlo 100x62,5x58 cm</t>
  </si>
  <si>
    <t>1249864496</t>
  </si>
  <si>
    <t>105</t>
  </si>
  <si>
    <t>894414111</t>
  </si>
  <si>
    <t>Osazení železobetonových dílců pro šachty skruží základových (dno)</t>
  </si>
  <si>
    <t>464048534</t>
  </si>
  <si>
    <t>10+18+1</t>
  </si>
  <si>
    <t>106</t>
  </si>
  <si>
    <t>59224337</t>
  </si>
  <si>
    <t>dno betonové šachty kanalizační přímé 100x60x40 cm</t>
  </si>
  <si>
    <t>347140058</t>
  </si>
  <si>
    <t>107</t>
  </si>
  <si>
    <t>59224338</t>
  </si>
  <si>
    <t>dno betonové šachty kanalizační přímé 100x80x50 cm</t>
  </si>
  <si>
    <t>-1235377066</t>
  </si>
  <si>
    <t>108</t>
  </si>
  <si>
    <t>59224339</t>
  </si>
  <si>
    <t>dno betonové šachty kanalizační přímé 100x100x60 cm</t>
  </si>
  <si>
    <t>-431070617</t>
  </si>
  <si>
    <t>109</t>
  </si>
  <si>
    <t>5922434802</t>
  </si>
  <si>
    <t>Prefabrikáty pro vstupní šachty a drenážní šachtice (betonové a železobetonové) šachty pro odpadní kanály a potrubí uložená v zemi těsnění elastomerové pro spojení šachetních dílů EMT DN 1000,  pryžové těsnění s montážním těsnícím jazýčkem a integrovaným elementem pro roznášení tlakových sil rovnoměrně po celém obvodu zámku skruží</t>
  </si>
  <si>
    <t>1900863390</t>
  </si>
  <si>
    <t>110</t>
  </si>
  <si>
    <t>899104112</t>
  </si>
  <si>
    <t>Osazení poklopů litinových a ocelových včetně rámů pro třídu zatížení D400, E600</t>
  </si>
  <si>
    <t>2098505047</t>
  </si>
  <si>
    <t>26+3</t>
  </si>
  <si>
    <t>111</t>
  </si>
  <si>
    <t>55241030</t>
  </si>
  <si>
    <t>poklop šachtový litinový kruhový DN 600 bez ventilace tř D 400 pro intenzivní provoz</t>
  </si>
  <si>
    <t>402791254</t>
  </si>
  <si>
    <t>112</t>
  </si>
  <si>
    <t>5524101722</t>
  </si>
  <si>
    <t>poklop šachtový litinový kruhový DN 600 s ventilací tř D 400 pro intenzivní provoz</t>
  </si>
  <si>
    <t>-2025622118</t>
  </si>
  <si>
    <t>113</t>
  </si>
  <si>
    <t>899623141</t>
  </si>
  <si>
    <t>Obetonování potrubí nebo zdiva stok betonem prostým v otevřeném výkopu, beton tř. C 12/15</t>
  </si>
  <si>
    <t>-306791296</t>
  </si>
  <si>
    <t>výkres D.5, d.3</t>
  </si>
  <si>
    <t>325,0*1,6*0,9</t>
  </si>
  <si>
    <t>-325,0*PI*0,335*0,335 "odečet potrubí</t>
  </si>
  <si>
    <t>Ostatní konstrukce a práce, bourání</t>
  </si>
  <si>
    <t>114</t>
  </si>
  <si>
    <t>919112233</t>
  </si>
  <si>
    <t>Řezání dilatačních spár v živičném krytu vytvoření komůrky pro těsnící zálivku šířky 20 mm, hloubky 40 mm</t>
  </si>
  <si>
    <t>501974954</t>
  </si>
  <si>
    <t>3,54*2+1,5</t>
  </si>
  <si>
    <t>115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</si>
  <si>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</si>
  <si>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</si>
  <si>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694315764</t>
  </si>
  <si>
    <t>116</t>
  </si>
  <si>
    <t>919731121</t>
  </si>
  <si>
    <t>Zarovnání styčné plochy podkladu nebo krytu podél vybourané části komunikace nebo zpevněné plochy živičné tl. do 50 mm</t>
  </si>
  <si>
    <t>-1725099434</t>
  </si>
  <si>
    <t>117</t>
  </si>
  <si>
    <t>919735112</t>
  </si>
  <si>
    <t>Řezání stávajícího živičného krytu nebo podkladu hloubky přes 50 do 100 mm</t>
  </si>
  <si>
    <t>-1935148284</t>
  </si>
  <si>
    <t>118</t>
  </si>
  <si>
    <t>977151125</t>
  </si>
  <si>
    <t>Jádrové vrty diamantovými korunkami do stavebních materiálů (železobetonu, betonu, cihel, obkladů, dlažeb, kamene) průměru přes 180 do 200 mm</t>
  </si>
  <si>
    <t>1354628338</t>
  </si>
  <si>
    <t>dle TZ</t>
  </si>
  <si>
    <t>8*0,085</t>
  </si>
  <si>
    <t>10*0,08</t>
  </si>
  <si>
    <t>997</t>
  </si>
  <si>
    <t>Přesun sutě</t>
  </si>
  <si>
    <t>119</t>
  </si>
  <si>
    <t>997221551</t>
  </si>
  <si>
    <t>Vodorovná doprava suti bez naložení, ale se složením a s hrubým urovnáním ze sypkých materiálů, na vzdálenost do 1 km</t>
  </si>
  <si>
    <t>981353065</t>
  </si>
  <si>
    <t>1340,212*0,29 "dle položky odstranění podkladu z kameniva tl. 200 mm</t>
  </si>
  <si>
    <t>3,894*0,58 "dle položky odstranění podkladu z kameniva tl. 400 mm</t>
  </si>
  <si>
    <t>3,894*0,22 "dle položky odstranění podkladu živičných tl. 100 mm</t>
  </si>
  <si>
    <t>5,31*0,103 "dle položky frézování živičného krytu tl. 40 mm</t>
  </si>
  <si>
    <t>1340,212*0,256 "dle položky frézování živičného krytu tl. 100 mm</t>
  </si>
  <si>
    <t>120</t>
  </si>
  <si>
    <t>997221559</t>
  </si>
  <si>
    <t>Vodorovná doprava suti bez naložení, ale se složením a s hrubým urovnáním Příplatek k ceně za každý další i započatý 1 km přes 1 km</t>
  </si>
  <si>
    <t>1882655521</t>
  </si>
  <si>
    <t>4 příplatky</t>
  </si>
  <si>
    <t>4*735,418</t>
  </si>
  <si>
    <t>121</t>
  </si>
  <si>
    <t>997221845</t>
  </si>
  <si>
    <t>Poplatek za uložení stavebního odpadu na skládce (skládkovné) z asfaltových povrchů</t>
  </si>
  <si>
    <t>1880648723</t>
  </si>
  <si>
    <t>122</t>
  </si>
  <si>
    <t>997221855</t>
  </si>
  <si>
    <t>Poplatek za uložení stavebního odpadu na skládce (skládkovné) z kameniva</t>
  </si>
  <si>
    <t>-1724048992</t>
  </si>
  <si>
    <t>998</t>
  </si>
  <si>
    <t>Přesun hmot</t>
  </si>
  <si>
    <t>123</t>
  </si>
  <si>
    <t>998276101</t>
  </si>
  <si>
    <t>Přesun hmot pro trubní vedení hloubené z trub z plastických hmot nebo sklolaminátových pro vodovody nebo kanalizace v otevřeném výkopu dopravní vzdálenost do 15 m</t>
  </si>
  <si>
    <t>-1766485025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</si>
  <si>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</si>
  <si>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</si>
  <si>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</si>
  <si>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</si>
  <si>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</si>
  <si>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</si>
  <si>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</si>
  <si>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</si>
  <si>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</si>
  <si>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</si>
  <si>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</si>
  <si>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</si>
  <si>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</si>
  <si>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</si>
  <si>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</si>
  <si>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</si>
  <si>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</si>
  <si>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</si>
  <si>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</si>
  <si>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</si>
  <si>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</si>
  <si>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
Poznámka k položce: 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</si>
  <si>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</si>
  <si>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</si>
  <si>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
Poznámka k položce: 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 , náklady na zajištění uzavírek, umístění a údržbu dopravních značek, označení výkopů a případné náhrady veřejným dopravcům za objízdné trasy po dobu trvání objížděk a uzavírek. Dále náklady na oznámení obyvatelům dotčebých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RZS (např. ocelové desky).</t>
  </si>
  <si>
    <t>X6</t>
  </si>
  <si>
    <t>Vypracování kontrolního a zkušebního plánu, provádění předepsaných zkoušek dle kontrolního zkušebního plnánu, např. kvality práce, dodávaných materiálů a konstrukcí.</t>
  </si>
  <si>
    <t>X7</t>
  </si>
  <si>
    <t>Vypracování podorobné výrobně dílenské dokumentace, která podléhá schválení objednatele a technického dozoru, jejíž součástí bude i vypracování technologických postupů na základě pokynů objednatele a technického dozoru v případech, kdy si to vyžádá situace na stavbě.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</si>
  <si>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</si>
  <si>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</si>
  <si>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</si>
  <si>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</si>
  <si>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</si>
  <si>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</si>
  <si>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X10</t>
  </si>
  <si>
    <t>Činnost geodeta ve výstavbě</t>
  </si>
  <si>
    <t>Poznámka k položce:
Poznámka k položce: Poznámka k položce: doměření stavby pro účely výstavby (doměření polohopisu, vytyčování kanalizačních šachet a objektů na stokové síti v případě změny jejich umístění oproti projektu, vč. ČOV a ostatních objektů)</t>
  </si>
  <si>
    <t>X11</t>
  </si>
  <si>
    <t>Činnost geologa - při výstavbě, zde součinnost se statikem</t>
  </si>
  <si>
    <t>Poznámka k položce:
Poznámka k položce: Poznámka k položce: při výstavbě, zde součinoost se statikem (sledování vlivů stavby  na okolní objekty)</t>
  </si>
  <si>
    <t>X12</t>
  </si>
  <si>
    <t>Činnost statika - pří výstavbě</t>
  </si>
  <si>
    <t>Poznámka k položce:
Poznámka k položce: Poznámka k položce: sledování vlivů stavby  na okolní objekty</t>
  </si>
  <si>
    <t>X13</t>
  </si>
  <si>
    <t>Činnost hydrogeologa při výkopových pracích</t>
  </si>
  <si>
    <t>Poznámka k položce:
Poznámka k položce: Poznámka k položce: např. pro  rozdělení vytěžené zeminy pro uložení na mezideponii pro zpětné zásypy a pro odvoz na skládku, sledování množství čerpané vody a sledování vlivu jejího čerpání na okolí po celou dobu čerpání.</t>
  </si>
  <si>
    <t>X14</t>
  </si>
  <si>
    <t>Provedení dopravního značení po celou dobu výstavby, zvláštní užívání komunikací</t>
  </si>
  <si>
    <t>Poznámka k položce:
Poznámka k položce: Poznámka k položce: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desky. Uchazeč v rámci této položky ocení i poplatky za zvláštní užívání komunikací.</t>
  </si>
  <si>
    <t>X15</t>
  </si>
  <si>
    <t>Zajištění provozu dalšího subjektu nutného při přeložkách nebo poškození stávajících podzemních sítí - nutné uzavření úseků, zajištění návhradního zásobení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</si>
  <si>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</si>
  <si>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</si>
  <si>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</si>
  <si>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</si>
  <si>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
Poznámka k položce: 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</si>
  <si>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</si>
  <si>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</si>
  <si>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
Poznámka k položce: Poznámka k položce: obsažených v dokladové části: např. dopravní trasy, zvláštní užívání komunikací, správní poplatky, ohlášení stavby</t>
  </si>
  <si>
    <t>X19</t>
  </si>
  <si>
    <t>Havarijní čerpání podzemních a povrchových vod</t>
  </si>
  <si>
    <t>Poznámka k položce:
Poznámka k položce: Poznámka k položce: při živelných pohromách, intenzivních přívalových deštích, či letních bouřkách (pokud není uvedeno v jednotlivých SO a pokud se na ně nevztahuje pojistka)</t>
  </si>
  <si>
    <t>X21</t>
  </si>
  <si>
    <t>Ohlášení, příprava staveniště, záchranné práce, zabezpečení archeologických nálezů na místě</t>
  </si>
  <si>
    <t>X22</t>
  </si>
  <si>
    <t>Zaměření hladin ve studních, jejich monitorování po dobu výstavby včetně případných náhrad za nutný náhradní odběr.</t>
  </si>
  <si>
    <t>X23</t>
  </si>
  <si>
    <t>Zajištění povolení pro čerpání a vypouštění podzemní vody po dobu výstavby</t>
  </si>
  <si>
    <t>X24</t>
  </si>
  <si>
    <t>Komplexní zkoušky. Včetně inženýrské činnosti, zkoušek a ostatního měření.</t>
  </si>
  <si>
    <t>X25</t>
  </si>
  <si>
    <t>Ocenění požadavků objednatele vyplývajících z "Obchodních podmínek zadavatele"</t>
  </si>
  <si>
    <t>D5</t>
  </si>
  <si>
    <t>VON 4: Předání a převzetí díla - náklady jinde neuvedené</t>
  </si>
  <si>
    <t>X26</t>
  </si>
  <si>
    <t>Návrhy Provozních, Havarijních, Povodňových, Požárních a jiných řádů a předpisů nutných pro realizaci a předání díla.</t>
  </si>
  <si>
    <t>Poznámka k položce:
Poznámka k položce: Poznámka k položce: Návrhy Provozních, Havarijních, Povodňových, Požárních a jiných řádů a předpisů a jejich odsouhlasení s pracovníky  správními orgány - pro trvalý provoz (se zapracováním připomínek)</t>
  </si>
  <si>
    <t>X27</t>
  </si>
  <si>
    <t>Komplexní a technologické zkoušky dle příslušných ČSN</t>
  </si>
  <si>
    <t>Poznámka k položce:
Poznámka k položce: Poznámka k položce: dle obecných podmínek technických specifikací a zápisů ve stavebních denících ( např. zkoušky hutnění, apd.) Neuvedené v jiných částech výkazů výměr.</t>
  </si>
  <si>
    <t>X28</t>
  </si>
  <si>
    <t>Manipulační předpisy, prohlášení o shodě, tlakové zkoušky jinde neuvedené.</t>
  </si>
  <si>
    <t>X29</t>
  </si>
  <si>
    <t>Vyhotovení geodetického zaměření skutečného provedení stavby</t>
  </si>
  <si>
    <t>Poznámka k položce:
Poznámka k položce: Poznámka k položce: ve 3 vyhotoveních v listinné a 1 na CD nosiči v digitální formě předepsaného formátu (včetně přeložek, přípojek NN atd.)</t>
  </si>
  <si>
    <t>X30</t>
  </si>
  <si>
    <t>Vypracování geometrického plánu v celém rozsahu stavby</t>
  </si>
  <si>
    <t>Poznámka k položce:
Poznámka k položce: Poznámka k položce: Geometrický plán bude vypracován v 3 vyhotoveních v listinné podobě</t>
  </si>
  <si>
    <t>X30.1</t>
  </si>
  <si>
    <t>Dokumentace skutečného provedení stavby (DSPS). Vyhotovení 6x v papírové podobě + 1 x elekronicky na CD ve formátech .doc, .xls, .dwg, .dxf.</t>
  </si>
  <si>
    <t>X31</t>
  </si>
  <si>
    <t>Náklady spojené s kolaudačním řízením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</si>
  <si>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</si>
  <si>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</si>
  <si>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</si>
  <si>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</si>
  <si>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</si>
  <si>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</si>
  <si>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</si>
  <si>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</si>
  <si>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</si>
  <si>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</si>
  <si>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</si>
  <si>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</si>
  <si>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</si>
  <si>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</si>
  <si>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</si>
  <si>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</si>
  <si>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</si>
  <si>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</si>
  <si>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</si>
  <si>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</si>
  <si>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</si>
  <si>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</si>
  <si>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</si>
  <si>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</si>
  <si>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</si>
  <si>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</si>
  <si>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</si>
  <si>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</si>
  <si>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</si>
  <si>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</si>
  <si>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</si>
  <si>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</si>
  <si>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</si>
  <si>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</si>
  <si>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</si>
  <si>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</si>
  <si>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</si>
  <si>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</si>
  <si>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</si>
  <si>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</si>
  <si>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</si>
  <si>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</si>
  <si>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</si>
  <si>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</si>
  <si>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</si>
  <si>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</si>
  <si>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</si>
  <si>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</si>
  <si>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</si>
  <si>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</si>
  <si>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</si>
  <si>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</si>
  <si>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</si>
  <si>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</si>
  <si>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</si>
  <si>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</si>
  <si>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</si>
  <si>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</si>
  <si>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</si>
  <si>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</si>
  <si>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</si>
  <si>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</si>
  <si>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</si>
  <si>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</si>
  <si>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</si>
  <si>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</si>
  <si>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</si>
  <si>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</si>
  <si>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</si>
  <si>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</si>
  <si>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</si>
  <si>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</si>
  <si>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</si>
  <si>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</si>
  <si>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</si>
  <si>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</si>
  <si>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</si>
  <si>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</si>
  <si>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</si>
  <si>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</si>
  <si>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</si>
  <si>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</si>
  <si>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</si>
  <si>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</si>
  <si>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</si>
  <si>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</si>
  <si>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</si>
  <si>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</si>
  <si>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</si>
  <si>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</si>
  <si>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</si>
  <si>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</si>
  <si>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</si>
  <si>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</si>
  <si>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</si>
  <si>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</si>
  <si>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</si>
  <si>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</si>
  <si>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</si>
  <si>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</si>
  <si>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</si>
  <si>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</si>
  <si>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</si>
  <si>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</si>
  <si>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</si>
  <si>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</si>
  <si>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</si>
  <si>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</si>
  <si>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</si>
  <si>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</si>
  <si>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</si>
  <si>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</si>
  <si>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</si>
  <si>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</si>
  <si>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</si>
  <si>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</si>
  <si>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</si>
  <si>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</si>
  <si>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</si>
  <si>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</si>
  <si>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</si>
  <si>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</si>
  <si>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</si>
  <si>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</si>
  <si>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</si>
  <si>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</si>
  <si>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</si>
  <si>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</si>
  <si>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</si>
  <si>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</si>
  <si>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</si>
  <si>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</si>
  <si>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</si>
  <si>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</si>
  <si>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</si>
  <si>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</si>
  <si>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</si>
  <si>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</si>
  <si>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</si>
  <si>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</si>
  <si>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</si>
  <si>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</si>
  <si>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</si>
  <si>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</si>
  <si>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</si>
  <si>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</si>
  <si>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</si>
  <si>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</si>
  <si>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</si>
  <si>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</si>
  <si>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</si>
  <si>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</si>
  <si>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</si>
  <si>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</si>
  <si>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</si>
  <si>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</si>
  <si>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</si>
  <si>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</si>
  <si>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</si>
  <si>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</si>
  <si>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</si>
  <si>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</si>
  <si>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</si>
  <si>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</si>
  <si>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</si>
  <si>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</si>
  <si>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</si>
  <si>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</si>
  <si>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</si>
  <si>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</si>
  <si>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</si>
  <si>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</si>
  <si>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</si>
  <si>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</si>
  <si>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</si>
  <si>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</si>
  <si>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</si>
  <si>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</si>
  <si>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</si>
  <si>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</si>
  <si>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</si>
  <si>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</si>
  <si>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2012</t>
  </si>
  <si>
    <t>1) Souhrnný list stavby</t>
  </si>
  <si>
    <t>2) Rekapitulace objektů</t>
  </si>
  <si>
    <t>2.0</t>
  </si>
  <si>
    <t>optimalizováno pro tisk sestav ve formátu A4 - na výšku</t>
  </si>
  <si>
    <t>SOUHRNNÝ LIST STAVBY</t>
  </si>
  <si>
    <t>JKSO:</t>
  </si>
  <si>
    <t>Objednatel:</t>
  </si>
  <si>
    <t>Zhotovitel:</t>
  </si>
  <si>
    <t>dle výběrového řízení</t>
  </si>
  <si>
    <t>Multiaqua s.r.o., Veverkova 1343, Hradec Králové</t>
  </si>
  <si>
    <t>Zpracovatel:</t>
  </si>
  <si>
    <t>0,1</t>
  </si>
  <si>
    <t>Náklady z rozpočtů</t>
  </si>
  <si>
    <t>Ostatní náklady ze souhrnného listu</t>
  </si>
  <si>
    <t>ze</t>
  </si>
  <si>
    <t>Zpracovatel</t>
  </si>
  <si>
    <t>Datum a podpis:</t>
  </si>
  <si>
    <t>Razítko</t>
  </si>
  <si>
    <t>Objednavatel</t>
  </si>
  <si>
    <t>Zhotovitel</t>
  </si>
  <si>
    <t>Ing. Bárta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</si>
</sst>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Trebuchet MS"/>
      <family val="2"/>
    </font>
    <font>
      <sz val="10"/>
      <name val="Trebuchet MS"/>
      <family val="2"/>
    </font>
    <font>
      <sz val="10"/>
      <color rgb="FF960000"/>
      <name val="Trebuchet MS"/>
      <family val="2"/>
    </font>
    <font>
      <u/>
      <sz val="8"/>
      <color theme="10"/>
      <name val="Trebuchet MS"/>
      <family val="2"/>
    </font>
    <font>
      <u/>
      <sz val="10"/>
      <color theme="10"/>
      <name val="Trebuchet MS"/>
      <family val="2"/>
    </font>
    <font>
      <sz val="10"/>
      <color rgb="FF46464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sz val="10"/>
      <name val="Arial CE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4" fillId="0" borderId="0" applyNumberFormat="0" applyFill="0" applyBorder="0" applyAlignment="0" applyProtection="0"/>
    <xf numFmtId="0" fontId="46" fillId="0" borderId="1"/>
    <xf numFmtId="0" fontId="49" fillId="0" borderId="1" applyNumberFormat="0" applyFill="0" applyBorder="0" applyAlignment="0" applyProtection="0">
      <alignment vertical="top"/>
      <protection locked="0"/>
    </xf>
    <xf numFmtId="0" fontId="54" fillId="0" borderId="1"/>
    <xf numFmtId="0" fontId="55" fillId="0" borderId="1"/>
  </cellStyleXfs>
  <cellXfs count="4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44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0" borderId="28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2" fillId="2" borderId="1" xfId="2" applyFont="1" applyFill="1" applyAlignment="1" applyProtection="1">
      <alignment horizontal="left" vertical="center"/>
    </xf>
    <xf numFmtId="0" fontId="47" fillId="2" borderId="1" xfId="2" applyFont="1" applyFill="1" applyAlignment="1" applyProtection="1">
      <alignment vertical="center"/>
    </xf>
    <xf numFmtId="0" fontId="48" fillId="2" borderId="1" xfId="2" applyFont="1" applyFill="1" applyAlignment="1" applyProtection="1">
      <alignment horizontal="left" vertical="center"/>
    </xf>
    <xf numFmtId="0" fontId="50" fillId="2" borderId="1" xfId="3" applyFont="1" applyFill="1" applyAlignment="1" applyProtection="1">
      <alignment vertical="center"/>
    </xf>
    <xf numFmtId="0" fontId="0" fillId="2" borderId="1" xfId="2" applyFont="1" applyFill="1"/>
    <xf numFmtId="0" fontId="12" fillId="2" borderId="1" xfId="2" applyFont="1" applyFill="1" applyAlignment="1">
      <alignment horizontal="left" vertical="center"/>
    </xf>
    <xf numFmtId="0" fontId="0" fillId="0" borderId="1" xfId="2" applyFont="1"/>
    <xf numFmtId="0" fontId="12" fillId="0" borderId="1" xfId="2" applyFont="1" applyAlignment="1">
      <alignment horizontal="left" vertical="center"/>
    </xf>
    <xf numFmtId="0" fontId="0" fillId="0" borderId="1" xfId="2" applyFont="1" applyAlignment="1">
      <alignment horizontal="left" vertical="center"/>
    </xf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0" fillId="0" borderId="6" xfId="2" applyFont="1" applyBorder="1"/>
    <xf numFmtId="0" fontId="16" fillId="0" borderId="1" xfId="2" applyFont="1" applyAlignment="1">
      <alignment horizontal="left" vertical="center"/>
    </xf>
    <xf numFmtId="0" fontId="0" fillId="0" borderId="1" xfId="2" applyFont="1" applyBorder="1"/>
    <xf numFmtId="0" fontId="18" fillId="0" borderId="1" xfId="2" applyFont="1" applyBorder="1" applyAlignment="1">
      <alignment horizontal="left" vertical="top"/>
    </xf>
    <xf numFmtId="0" fontId="3" fillId="0" borderId="1" xfId="2" applyFont="1" applyBorder="1" applyAlignment="1">
      <alignment horizontal="left" vertical="top"/>
    </xf>
    <xf numFmtId="0" fontId="18" fillId="0" borderId="1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left" vertical="center"/>
    </xf>
    <xf numFmtId="0" fontId="0" fillId="0" borderId="7" xfId="2" applyFont="1" applyBorder="1"/>
    <xf numFmtId="0" fontId="51" fillId="0" borderId="1" xfId="2" applyFont="1" applyBorder="1" applyAlignment="1">
      <alignment horizontal="left" vertical="center"/>
    </xf>
    <xf numFmtId="0" fontId="0" fillId="0" borderId="5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1" xfId="2" applyFont="1" applyAlignment="1">
      <alignment vertical="center"/>
    </xf>
    <xf numFmtId="0" fontId="19" fillId="0" borderId="8" xfId="2" applyFont="1" applyBorder="1" applyAlignment="1">
      <alignment horizontal="left" vertical="center"/>
    </xf>
    <xf numFmtId="0" fontId="0" fillId="0" borderId="8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horizontal="left" vertical="center"/>
    </xf>
    <xf numFmtId="0" fontId="1" fillId="0" borderId="1" xfId="2" applyFont="1" applyBorder="1" applyAlignment="1">
      <alignment horizontal="center" vertical="center"/>
    </xf>
    <xf numFmtId="0" fontId="1" fillId="0" borderId="6" xfId="2" applyFont="1" applyBorder="1" applyAlignment="1">
      <alignment vertical="center"/>
    </xf>
    <xf numFmtId="0" fontId="1" fillId="0" borderId="1" xfId="2" applyFont="1" applyAlignment="1">
      <alignment vertical="center"/>
    </xf>
    <xf numFmtId="0" fontId="0" fillId="4" borderId="1" xfId="2" applyFont="1" applyFill="1" applyBorder="1" applyAlignment="1">
      <alignment vertical="center"/>
    </xf>
    <xf numFmtId="0" fontId="3" fillId="4" borderId="9" xfId="2" applyFont="1" applyFill="1" applyBorder="1" applyAlignment="1">
      <alignment horizontal="left" vertical="center"/>
    </xf>
    <xf numFmtId="0" fontId="0" fillId="4" borderId="10" xfId="2" applyFont="1" applyFill="1" applyBorder="1" applyAlignment="1">
      <alignment vertical="center"/>
    </xf>
    <xf numFmtId="0" fontId="3" fillId="4" borderId="10" xfId="2" applyFont="1" applyFill="1" applyBorder="1" applyAlignment="1">
      <alignment horizontal="center" vertical="center"/>
    </xf>
    <xf numFmtId="0" fontId="52" fillId="0" borderId="15" xfId="2" applyFont="1" applyBorder="1" applyAlignment="1">
      <alignment horizontal="left" vertical="center"/>
    </xf>
    <xf numFmtId="0" fontId="0" fillId="0" borderId="16" xfId="2" applyFont="1" applyBorder="1" applyAlignment="1">
      <alignment vertical="center"/>
    </xf>
    <xf numFmtId="0" fontId="0" fillId="0" borderId="17" xfId="2" applyFont="1" applyBorder="1" applyAlignment="1">
      <alignment vertical="center"/>
    </xf>
    <xf numFmtId="0" fontId="0" fillId="0" borderId="18" xfId="2" applyFont="1" applyBorder="1"/>
    <xf numFmtId="0" fontId="0" fillId="0" borderId="19" xfId="2" applyFont="1" applyBorder="1"/>
    <xf numFmtId="0" fontId="53" fillId="0" borderId="23" xfId="2" applyFont="1" applyBorder="1" applyAlignment="1">
      <alignment horizontal="left" vertical="center"/>
    </xf>
    <xf numFmtId="0" fontId="0" fillId="0" borderId="24" xfId="2" applyFont="1" applyBorder="1" applyAlignment="1">
      <alignment vertical="center"/>
    </xf>
    <xf numFmtId="0" fontId="53" fillId="0" borderId="24" xfId="2" applyFont="1" applyBorder="1" applyAlignment="1">
      <alignment horizontal="left" vertical="center"/>
    </xf>
    <xf numFmtId="0" fontId="0" fillId="0" borderId="25" xfId="2" applyFont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4" fontId="0" fillId="6" borderId="28" xfId="0" applyNumberFormat="1" applyFont="1" applyFill="1" applyBorder="1" applyAlignment="1" applyProtection="1">
      <alignment vertical="center"/>
      <protection locked="0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/>
    <xf numFmtId="0" fontId="16" fillId="0" borderId="1" xfId="2" applyFont="1" applyBorder="1" applyAlignment="1">
      <alignment horizontal="center" vertical="center"/>
    </xf>
    <xf numFmtId="0" fontId="0" fillId="0" borderId="1" xfId="2" applyFont="1"/>
    <xf numFmtId="0" fontId="16" fillId="3" borderId="1" xfId="2" applyFont="1" applyFill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 wrapText="1"/>
    </xf>
    <xf numFmtId="4" fontId="13" fillId="0" borderId="1" xfId="2" applyNumberFormat="1" applyFont="1" applyBorder="1" applyAlignment="1">
      <alignment vertical="center"/>
    </xf>
    <xf numFmtId="4" fontId="19" fillId="0" borderId="8" xfId="2" applyNumberFormat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164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vertical="center"/>
    </xf>
    <xf numFmtId="4" fontId="20" fillId="0" borderId="1" xfId="2" applyNumberFormat="1" applyFont="1" applyBorder="1" applyAlignment="1">
      <alignment vertical="center"/>
    </xf>
    <xf numFmtId="0" fontId="3" fillId="4" borderId="10" xfId="2" applyFont="1" applyFill="1" applyBorder="1" applyAlignment="1">
      <alignment horizontal="left" vertical="center"/>
    </xf>
    <xf numFmtId="0" fontId="0" fillId="4" borderId="10" xfId="2" applyFont="1" applyFill="1" applyBorder="1" applyAlignment="1">
      <alignment vertical="center"/>
    </xf>
    <xf numFmtId="4" fontId="3" fillId="4" borderId="10" xfId="2" applyNumberFormat="1" applyFont="1" applyFill="1" applyBorder="1" applyAlignment="1">
      <alignment vertical="center"/>
    </xf>
    <xf numFmtId="0" fontId="0" fillId="4" borderId="11" xfId="2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6">
    <cellStyle name="Hypertextový odkaz" xfId="1" builtinId="8"/>
    <cellStyle name="Hypertextový odkaz 2" xfId="3" xr:uid="{00000000-0005-0000-0000-000001000000}"/>
    <cellStyle name="Normální" xfId="0" builtinId="0" customBuiltin="1"/>
    <cellStyle name="normální 2" xfId="4" xr:uid="{00000000-0005-0000-0000-000003000000}"/>
    <cellStyle name="normální 3" xfId="5" xr:uid="{00000000-0005-0000-0000-000004000000}"/>
    <cellStyle name="normální 4" xfId="2" xr:uid="{00000000-0005-0000-0000-000005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D13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8D134.tmp" descr="C:\KROSplusData\System\Temp\rad8D134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%202017\M17-057%20Kanalizace%20a%20&#268;OV%20Vrbat&#367;v%20Kostelec%20DSP\rozpo&#269;ty\Lerisson%2019.12.2017\D.1.03._SO03_&#268;S2_Vrbat&#367;v_Kostelec-NN-R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%202017\M17-057%20Kanalizace%20a%20&#268;OV%20Vrbat&#367;v%20Kostelec%20DSP\rozpo&#269;ty\Lerisson%2019.12.2017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Pokyny pro tvorbu rozpočtu "/>
      <sheetName val="VzorPolozky"/>
      <sheetName val="Přípojka NN"/>
    </sheetNames>
    <sheetDataSet>
      <sheetData sheetId="0" refreshError="1"/>
      <sheetData sheetId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71"/>
  <sheetViews>
    <sheetView showGridLines="0" workbookViewId="0">
      <pane ySplit="1" topLeftCell="A69" activePane="bottomLeft" state="frozen"/>
      <selection pane="bottomLeft" activeCell="W31" sqref="W31:AE31"/>
    </sheetView>
  </sheetViews>
  <sheetFormatPr defaultRowHeight="13.5"/>
  <cols>
    <col min="1" max="1" width="8.33203125" style="290" customWidth="1"/>
    <col min="2" max="2" width="1.6640625" style="290" customWidth="1"/>
    <col min="3" max="3" width="4.1640625" style="290" customWidth="1"/>
    <col min="4" max="33" width="2.5" style="290" customWidth="1"/>
    <col min="34" max="34" width="3.33203125" style="290" customWidth="1"/>
    <col min="35" max="37" width="2.5" style="290" customWidth="1"/>
    <col min="38" max="38" width="8.33203125" style="290" customWidth="1"/>
    <col min="39" max="39" width="3.33203125" style="290" customWidth="1"/>
    <col min="40" max="40" width="13.33203125" style="290" customWidth="1"/>
    <col min="41" max="41" width="7.5" style="290" customWidth="1"/>
    <col min="42" max="42" width="4.1640625" style="290" customWidth="1"/>
    <col min="43" max="43" width="1.6640625" style="290" customWidth="1"/>
    <col min="44" max="44" width="13.6640625" style="290" customWidth="1"/>
    <col min="45" max="46" width="25.83203125" style="290" hidden="1" customWidth="1"/>
    <col min="47" max="47" width="25" style="290" hidden="1" customWidth="1"/>
    <col min="48" max="52" width="21.6640625" style="290" hidden="1" customWidth="1"/>
    <col min="53" max="53" width="19.1640625" style="290" hidden="1" customWidth="1"/>
    <col min="54" max="54" width="25" style="290" hidden="1" customWidth="1"/>
    <col min="55" max="56" width="19.1640625" style="290" hidden="1" customWidth="1"/>
    <col min="57" max="57" width="66.5" style="290" customWidth="1"/>
    <col min="58" max="16384" width="9.33203125" style="290"/>
  </cols>
  <sheetData>
    <row r="1" spans="1:73" ht="21.4" customHeight="1">
      <c r="A1" s="284" t="s">
        <v>1134</v>
      </c>
      <c r="B1" s="285"/>
      <c r="C1" s="285"/>
      <c r="D1" s="286" t="s">
        <v>1</v>
      </c>
      <c r="E1" s="285"/>
      <c r="F1" s="285"/>
      <c r="G1" s="285"/>
      <c r="H1" s="285"/>
      <c r="I1" s="285"/>
      <c r="J1" s="285"/>
      <c r="K1" s="287" t="s">
        <v>1135</v>
      </c>
      <c r="L1" s="287"/>
      <c r="M1" s="287"/>
      <c r="N1" s="287"/>
      <c r="O1" s="287"/>
      <c r="P1" s="287"/>
      <c r="Q1" s="287"/>
      <c r="R1" s="287"/>
      <c r="S1" s="287"/>
      <c r="T1" s="285"/>
      <c r="U1" s="285"/>
      <c r="V1" s="285"/>
      <c r="W1" s="287" t="s">
        <v>1136</v>
      </c>
      <c r="X1" s="287"/>
      <c r="Y1" s="287"/>
      <c r="Z1" s="287"/>
      <c r="AA1" s="287"/>
      <c r="AB1" s="287"/>
      <c r="AC1" s="287"/>
      <c r="AD1" s="287"/>
      <c r="AE1" s="287"/>
      <c r="AF1" s="287"/>
      <c r="AG1" s="285"/>
      <c r="AH1" s="285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8"/>
      <c r="BA1" s="289" t="s">
        <v>1137</v>
      </c>
      <c r="BB1" s="289" t="s">
        <v>5</v>
      </c>
      <c r="BC1" s="288"/>
      <c r="BD1" s="288"/>
      <c r="BE1" s="288"/>
      <c r="BF1" s="288"/>
      <c r="BG1" s="288"/>
      <c r="BH1" s="288"/>
      <c r="BI1" s="288"/>
      <c r="BJ1" s="288"/>
      <c r="BK1" s="288"/>
      <c r="BL1" s="288"/>
      <c r="BM1" s="288"/>
      <c r="BN1" s="288"/>
      <c r="BO1" s="288"/>
      <c r="BP1" s="288"/>
      <c r="BQ1" s="288"/>
      <c r="BR1" s="288"/>
      <c r="BT1" s="291" t="s">
        <v>6</v>
      </c>
      <c r="BU1" s="291" t="s">
        <v>6</v>
      </c>
    </row>
    <row r="2" spans="1:73" ht="36.950000000000003" customHeight="1">
      <c r="C2" s="338" t="s">
        <v>1138</v>
      </c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39"/>
      <c r="AP2" s="339"/>
      <c r="AR2" s="340" t="s">
        <v>8</v>
      </c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292" t="s">
        <v>9</v>
      </c>
      <c r="BT2" s="292" t="s">
        <v>10</v>
      </c>
    </row>
    <row r="3" spans="1:73" ht="6.95" customHeight="1">
      <c r="B3" s="293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4"/>
      <c r="AQ3" s="295"/>
      <c r="BS3" s="292" t="s">
        <v>9</v>
      </c>
      <c r="BT3" s="292" t="s">
        <v>11</v>
      </c>
    </row>
    <row r="4" spans="1:73" ht="36.950000000000003" customHeight="1">
      <c r="B4" s="296"/>
      <c r="C4" s="341" t="s">
        <v>1139</v>
      </c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297"/>
      <c r="AS4" s="298" t="s">
        <v>13</v>
      </c>
      <c r="BS4" s="292" t="s">
        <v>14</v>
      </c>
    </row>
    <row r="5" spans="1:73" ht="14.45" customHeight="1">
      <c r="B5" s="296"/>
      <c r="C5" s="299"/>
      <c r="D5" s="300" t="s">
        <v>15</v>
      </c>
      <c r="E5" s="299"/>
      <c r="F5" s="299"/>
      <c r="G5" s="299"/>
      <c r="H5" s="299"/>
      <c r="I5" s="299"/>
      <c r="J5" s="299"/>
      <c r="K5" s="342" t="s">
        <v>16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99"/>
      <c r="AQ5" s="297"/>
      <c r="BS5" s="292" t="s">
        <v>9</v>
      </c>
    </row>
    <row r="6" spans="1:73" ht="36.950000000000003" customHeight="1">
      <c r="B6" s="296"/>
      <c r="C6" s="299"/>
      <c r="D6" s="301" t="s">
        <v>17</v>
      </c>
      <c r="E6" s="299"/>
      <c r="F6" s="299"/>
      <c r="G6" s="299"/>
      <c r="H6" s="299"/>
      <c r="I6" s="299"/>
      <c r="J6" s="299"/>
      <c r="K6" s="343" t="s">
        <v>18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99"/>
      <c r="AQ6" s="297"/>
      <c r="BS6" s="292" t="s">
        <v>9</v>
      </c>
    </row>
    <row r="7" spans="1:73" ht="14.45" customHeight="1">
      <c r="B7" s="296"/>
      <c r="C7" s="299"/>
      <c r="D7" s="302" t="s">
        <v>1140</v>
      </c>
      <c r="E7" s="299"/>
      <c r="F7" s="299"/>
      <c r="G7" s="299"/>
      <c r="H7" s="299"/>
      <c r="I7" s="299"/>
      <c r="J7" s="299"/>
      <c r="K7" s="303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302" t="s">
        <v>20</v>
      </c>
      <c r="AL7" s="299"/>
      <c r="AM7" s="299"/>
      <c r="AN7" s="303" t="s">
        <v>5</v>
      </c>
      <c r="AO7" s="299"/>
      <c r="AP7" s="299"/>
      <c r="AQ7" s="297"/>
      <c r="BS7" s="292" t="s">
        <v>9</v>
      </c>
    </row>
    <row r="8" spans="1:73" ht="14.45" customHeight="1">
      <c r="B8" s="296"/>
      <c r="C8" s="299"/>
      <c r="D8" s="302" t="s">
        <v>21</v>
      </c>
      <c r="E8" s="299"/>
      <c r="F8" s="299"/>
      <c r="G8" s="299"/>
      <c r="H8" s="299"/>
      <c r="I8" s="299"/>
      <c r="J8" s="299"/>
      <c r="K8" s="34" t="s">
        <v>22</v>
      </c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  <c r="AJ8" s="299"/>
      <c r="AK8" s="302" t="s">
        <v>23</v>
      </c>
      <c r="AL8" s="299"/>
      <c r="AM8" s="299"/>
      <c r="AN8" s="34" t="s">
        <v>24</v>
      </c>
      <c r="AO8" s="299"/>
      <c r="AP8" s="299"/>
      <c r="AQ8" s="297"/>
      <c r="BS8" s="292" t="s">
        <v>9</v>
      </c>
    </row>
    <row r="9" spans="1:73" ht="14.45" customHeight="1">
      <c r="B9" s="296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299"/>
      <c r="AE9" s="299"/>
      <c r="AF9" s="299"/>
      <c r="AG9" s="299"/>
      <c r="AH9" s="299"/>
      <c r="AI9" s="299"/>
      <c r="AJ9" s="299"/>
      <c r="AK9" s="299"/>
      <c r="AL9" s="299"/>
      <c r="AM9" s="299"/>
      <c r="AN9" s="299"/>
      <c r="AO9" s="299"/>
      <c r="AP9" s="299"/>
      <c r="AQ9" s="297"/>
      <c r="BS9" s="292" t="s">
        <v>9</v>
      </c>
    </row>
    <row r="10" spans="1:73" ht="14.45" customHeight="1">
      <c r="B10" s="296"/>
      <c r="C10" s="299"/>
      <c r="D10" s="302" t="s">
        <v>1141</v>
      </c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299"/>
      <c r="Z10" s="299"/>
      <c r="AA10" s="299"/>
      <c r="AB10" s="299"/>
      <c r="AC10" s="299"/>
      <c r="AD10" s="299"/>
      <c r="AE10" s="299"/>
      <c r="AF10" s="299"/>
      <c r="AG10" s="299"/>
      <c r="AH10" s="299"/>
      <c r="AI10" s="299"/>
      <c r="AJ10" s="299"/>
      <c r="AK10" s="302" t="s">
        <v>26</v>
      </c>
      <c r="AL10" s="299"/>
      <c r="AM10" s="299"/>
      <c r="AN10" s="304"/>
      <c r="AO10" s="299"/>
      <c r="AP10" s="299"/>
      <c r="AQ10" s="297"/>
      <c r="BS10" s="292" t="s">
        <v>9</v>
      </c>
    </row>
    <row r="11" spans="1:73" ht="18.399999999999999" customHeight="1">
      <c r="B11" s="296"/>
      <c r="C11" s="299"/>
      <c r="D11" s="299"/>
      <c r="E11" s="34" t="s">
        <v>27</v>
      </c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9"/>
      <c r="W11" s="299"/>
      <c r="X11" s="299"/>
      <c r="Y11" s="299"/>
      <c r="Z11" s="299"/>
      <c r="AA11" s="299"/>
      <c r="AB11" s="299"/>
      <c r="AC11" s="299"/>
      <c r="AD11" s="299"/>
      <c r="AE11" s="299"/>
      <c r="AF11" s="299"/>
      <c r="AG11" s="299"/>
      <c r="AH11" s="299"/>
      <c r="AI11" s="299"/>
      <c r="AJ11" s="299"/>
      <c r="AK11" s="302" t="s">
        <v>28</v>
      </c>
      <c r="AL11" s="299"/>
      <c r="AM11" s="299"/>
      <c r="AN11" s="303" t="s">
        <v>5</v>
      </c>
      <c r="AO11" s="299"/>
      <c r="AP11" s="299"/>
      <c r="AQ11" s="297"/>
      <c r="BS11" s="292" t="s">
        <v>9</v>
      </c>
    </row>
    <row r="12" spans="1:73" ht="6.95" customHeight="1">
      <c r="B12" s="296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  <c r="AE12" s="299"/>
      <c r="AF12" s="299"/>
      <c r="AG12" s="299"/>
      <c r="AH12" s="299"/>
      <c r="AI12" s="299"/>
      <c r="AJ12" s="299"/>
      <c r="AK12" s="299"/>
      <c r="AL12" s="299"/>
      <c r="AM12" s="299"/>
      <c r="AN12" s="299"/>
      <c r="AO12" s="299"/>
      <c r="AP12" s="299"/>
      <c r="AQ12" s="297"/>
      <c r="BS12" s="292" t="s">
        <v>9</v>
      </c>
    </row>
    <row r="13" spans="1:73" ht="14.45" customHeight="1">
      <c r="B13" s="296"/>
      <c r="C13" s="299"/>
      <c r="D13" s="302" t="s">
        <v>1142</v>
      </c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302" t="s">
        <v>26</v>
      </c>
      <c r="AL13" s="299"/>
      <c r="AM13" s="299"/>
      <c r="AN13" s="303" t="s">
        <v>5</v>
      </c>
      <c r="AO13" s="299"/>
      <c r="AP13" s="299"/>
      <c r="AQ13" s="297"/>
      <c r="BS13" s="292" t="s">
        <v>9</v>
      </c>
    </row>
    <row r="14" spans="1:73" ht="15">
      <c r="B14" s="296"/>
      <c r="C14" s="299"/>
      <c r="D14" s="299"/>
      <c r="E14" s="303" t="s">
        <v>1143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302" t="s">
        <v>28</v>
      </c>
      <c r="AL14" s="299"/>
      <c r="AM14" s="299"/>
      <c r="AN14" s="303" t="s">
        <v>5</v>
      </c>
      <c r="AO14" s="299"/>
      <c r="AP14" s="299"/>
      <c r="AQ14" s="297"/>
      <c r="BS14" s="292" t="s">
        <v>9</v>
      </c>
    </row>
    <row r="15" spans="1:73" ht="6.95" customHeight="1">
      <c r="B15" s="296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299"/>
      <c r="W15" s="299"/>
      <c r="X15" s="299"/>
      <c r="Y15" s="299"/>
      <c r="Z15" s="299"/>
      <c r="AA15" s="299"/>
      <c r="AB15" s="299"/>
      <c r="AC15" s="299"/>
      <c r="AD15" s="299"/>
      <c r="AE15" s="299"/>
      <c r="AF15" s="299"/>
      <c r="AG15" s="299"/>
      <c r="AH15" s="299"/>
      <c r="AI15" s="299"/>
      <c r="AJ15" s="299"/>
      <c r="AK15" s="299"/>
      <c r="AL15" s="299"/>
      <c r="AM15" s="299"/>
      <c r="AN15" s="299"/>
      <c r="AO15" s="299"/>
      <c r="AP15" s="299"/>
      <c r="AQ15" s="297"/>
      <c r="BS15" s="292" t="s">
        <v>6</v>
      </c>
    </row>
    <row r="16" spans="1:73" ht="14.45" customHeight="1">
      <c r="B16" s="296"/>
      <c r="C16" s="299"/>
      <c r="D16" s="302" t="s">
        <v>31</v>
      </c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  <c r="AA16" s="299"/>
      <c r="AB16" s="299"/>
      <c r="AC16" s="299"/>
      <c r="AD16" s="299"/>
      <c r="AE16" s="299"/>
      <c r="AF16" s="299"/>
      <c r="AG16" s="299"/>
      <c r="AH16" s="299"/>
      <c r="AI16" s="299"/>
      <c r="AJ16" s="299"/>
      <c r="AK16" s="302" t="s">
        <v>26</v>
      </c>
      <c r="AL16" s="299"/>
      <c r="AM16" s="299"/>
      <c r="AN16" s="303" t="s">
        <v>32</v>
      </c>
      <c r="AO16" s="299"/>
      <c r="AP16" s="299"/>
      <c r="AQ16" s="297"/>
      <c r="BS16" s="292" t="s">
        <v>6</v>
      </c>
    </row>
    <row r="17" spans="2:71" ht="18.399999999999999" customHeight="1">
      <c r="B17" s="296"/>
      <c r="C17" s="299"/>
      <c r="D17" s="299"/>
      <c r="E17" s="303" t="s">
        <v>1144</v>
      </c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302" t="s">
        <v>28</v>
      </c>
      <c r="AL17" s="299"/>
      <c r="AM17" s="299"/>
      <c r="AN17" s="303" t="s">
        <v>34</v>
      </c>
      <c r="AO17" s="299"/>
      <c r="AP17" s="299"/>
      <c r="AQ17" s="297"/>
      <c r="BS17" s="292" t="s">
        <v>35</v>
      </c>
    </row>
    <row r="18" spans="2:71" ht="6.95" customHeight="1">
      <c r="B18" s="296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  <c r="AP18" s="299"/>
      <c r="AQ18" s="297"/>
      <c r="BS18" s="292" t="s">
        <v>9</v>
      </c>
    </row>
    <row r="19" spans="2:71" ht="14.45" customHeight="1">
      <c r="B19" s="296"/>
      <c r="C19" s="299"/>
      <c r="D19" s="302" t="s">
        <v>1145</v>
      </c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302" t="s">
        <v>26</v>
      </c>
      <c r="AL19" s="299"/>
      <c r="AM19" s="299"/>
      <c r="AN19" s="303" t="s">
        <v>5</v>
      </c>
      <c r="AO19" s="299"/>
      <c r="AP19" s="299"/>
      <c r="AQ19" s="297"/>
      <c r="BS19" s="292" t="s">
        <v>1146</v>
      </c>
    </row>
    <row r="20" spans="2:71" ht="18.399999999999999" customHeight="1">
      <c r="B20" s="296"/>
      <c r="C20" s="299"/>
      <c r="D20" s="299"/>
      <c r="E20" s="303" t="s">
        <v>1155</v>
      </c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302" t="s">
        <v>28</v>
      </c>
      <c r="AL20" s="299"/>
      <c r="AM20" s="299"/>
      <c r="AN20" s="303" t="s">
        <v>5</v>
      </c>
      <c r="AO20" s="299"/>
      <c r="AP20" s="299"/>
      <c r="AQ20" s="297"/>
    </row>
    <row r="21" spans="2:71" ht="6.95" customHeight="1">
      <c r="B21" s="296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299"/>
      <c r="AL21" s="299"/>
      <c r="AM21" s="299"/>
      <c r="AN21" s="299"/>
      <c r="AO21" s="299"/>
      <c r="AP21" s="299"/>
      <c r="AQ21" s="297"/>
    </row>
    <row r="22" spans="2:71" ht="15">
      <c r="B22" s="296"/>
      <c r="C22" s="299"/>
      <c r="D22" s="302" t="s">
        <v>36</v>
      </c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299"/>
      <c r="AP22" s="299"/>
      <c r="AQ22" s="297"/>
    </row>
    <row r="23" spans="2:71" ht="22.5" customHeight="1">
      <c r="B23" s="296"/>
      <c r="C23" s="299"/>
      <c r="D23" s="299"/>
      <c r="E23" s="336" t="s">
        <v>5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99"/>
      <c r="AP23" s="299"/>
      <c r="AQ23" s="297"/>
    </row>
    <row r="24" spans="2:71" ht="6.95" customHeight="1">
      <c r="B24" s="296"/>
      <c r="C24" s="299"/>
      <c r="D24" s="299"/>
      <c r="E24" s="299"/>
      <c r="F24" s="299"/>
      <c r="G24" s="299"/>
      <c r="H24" s="299"/>
      <c r="I24" s="299"/>
      <c r="J24" s="299"/>
      <c r="K24" s="299"/>
      <c r="L24" s="299"/>
      <c r="M24" s="299"/>
      <c r="N24" s="299"/>
      <c r="O24" s="299"/>
      <c r="P24" s="299"/>
      <c r="Q24" s="299"/>
      <c r="R24" s="299"/>
      <c r="S24" s="299"/>
      <c r="T24" s="299"/>
      <c r="U24" s="299"/>
      <c r="V24" s="299"/>
      <c r="W24" s="299"/>
      <c r="X24" s="299"/>
      <c r="Y24" s="299"/>
      <c r="Z24" s="299"/>
      <c r="AA24" s="299"/>
      <c r="AB24" s="299"/>
      <c r="AC24" s="299"/>
      <c r="AD24" s="299"/>
      <c r="AE24" s="299"/>
      <c r="AF24" s="299"/>
      <c r="AG24" s="299"/>
      <c r="AH24" s="299"/>
      <c r="AI24" s="299"/>
      <c r="AJ24" s="299"/>
      <c r="AK24" s="299"/>
      <c r="AL24" s="299"/>
      <c r="AM24" s="299"/>
      <c r="AN24" s="299"/>
      <c r="AO24" s="299"/>
      <c r="AP24" s="299"/>
      <c r="AQ24" s="297"/>
    </row>
    <row r="25" spans="2:71" ht="6.95" customHeight="1">
      <c r="B25" s="296"/>
      <c r="C25" s="299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299"/>
      <c r="AQ25" s="297"/>
    </row>
    <row r="26" spans="2:71" ht="14.45" customHeight="1">
      <c r="B26" s="296"/>
      <c r="C26" s="299"/>
      <c r="D26" s="306" t="s">
        <v>1147</v>
      </c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  <c r="W26" s="299"/>
      <c r="X26" s="299"/>
      <c r="Y26" s="299"/>
      <c r="Z26" s="299"/>
      <c r="AA26" s="299"/>
      <c r="AB26" s="299"/>
      <c r="AC26" s="299"/>
      <c r="AD26" s="299"/>
      <c r="AE26" s="299"/>
      <c r="AF26" s="299"/>
      <c r="AG26" s="299"/>
      <c r="AH26" s="299"/>
      <c r="AI26" s="299"/>
      <c r="AJ26" s="299"/>
      <c r="AK26" s="344">
        <f>'Rekapitulace stavby'!AK23:AO23</f>
        <v>0</v>
      </c>
      <c r="AL26" s="337"/>
      <c r="AM26" s="337"/>
      <c r="AN26" s="337"/>
      <c r="AO26" s="337"/>
      <c r="AP26" s="299"/>
      <c r="AQ26" s="297"/>
    </row>
    <row r="27" spans="2:71" ht="14.45" customHeight="1">
      <c r="B27" s="296"/>
      <c r="C27" s="299"/>
      <c r="D27" s="306" t="s">
        <v>1148</v>
      </c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Q27" s="299"/>
      <c r="R27" s="299"/>
      <c r="S27" s="299"/>
      <c r="T27" s="299"/>
      <c r="U27" s="299"/>
      <c r="V27" s="299"/>
      <c r="W27" s="299"/>
      <c r="X27" s="299"/>
      <c r="Y27" s="299"/>
      <c r="Z27" s="299"/>
      <c r="AA27" s="299"/>
      <c r="AB27" s="299"/>
      <c r="AC27" s="299"/>
      <c r="AD27" s="299"/>
      <c r="AE27" s="299"/>
      <c r="AF27" s="299"/>
      <c r="AG27" s="299"/>
      <c r="AH27" s="299"/>
      <c r="AI27" s="299"/>
      <c r="AJ27" s="299"/>
      <c r="AK27" s="344"/>
      <c r="AL27" s="337"/>
      <c r="AM27" s="337"/>
      <c r="AN27" s="337"/>
      <c r="AO27" s="337"/>
      <c r="AP27" s="299"/>
      <c r="AQ27" s="297"/>
    </row>
    <row r="28" spans="2:71" s="310" customFormat="1" ht="6.95" customHeight="1">
      <c r="B28" s="307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9"/>
    </row>
    <row r="29" spans="2:71" s="310" customFormat="1" ht="25.9" customHeight="1">
      <c r="B29" s="307"/>
      <c r="C29" s="308"/>
      <c r="D29" s="311" t="s">
        <v>38</v>
      </c>
      <c r="E29" s="312"/>
      <c r="F29" s="312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45">
        <f>ROUNDUP(AK26+AK27,2)</f>
        <v>0</v>
      </c>
      <c r="AL29" s="346"/>
      <c r="AM29" s="346"/>
      <c r="AN29" s="346"/>
      <c r="AO29" s="346"/>
      <c r="AP29" s="308"/>
      <c r="AQ29" s="309"/>
    </row>
    <row r="30" spans="2:71" s="310" customFormat="1" ht="6.95" customHeight="1">
      <c r="B30" s="307"/>
      <c r="C30" s="308"/>
      <c r="D30" s="308"/>
      <c r="E30" s="308"/>
      <c r="F30" s="308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9"/>
    </row>
    <row r="31" spans="2:71" s="318" customFormat="1" ht="14.45" customHeight="1">
      <c r="B31" s="313"/>
      <c r="C31" s="314"/>
      <c r="D31" s="315" t="s">
        <v>42</v>
      </c>
      <c r="E31" s="314"/>
      <c r="F31" s="315" t="s">
        <v>43</v>
      </c>
      <c r="G31" s="314"/>
      <c r="H31" s="314"/>
      <c r="I31" s="314"/>
      <c r="J31" s="314"/>
      <c r="K31" s="314"/>
      <c r="L31" s="347">
        <v>0.21</v>
      </c>
      <c r="M31" s="348"/>
      <c r="N31" s="348"/>
      <c r="O31" s="348"/>
      <c r="P31" s="314"/>
      <c r="Q31" s="314"/>
      <c r="R31" s="314"/>
      <c r="S31" s="314"/>
      <c r="T31" s="316" t="s">
        <v>1149</v>
      </c>
      <c r="U31" s="314"/>
      <c r="V31" s="314"/>
      <c r="W31" s="349">
        <f>AK29</f>
        <v>0</v>
      </c>
      <c r="X31" s="348"/>
      <c r="Y31" s="348"/>
      <c r="Z31" s="348"/>
      <c r="AA31" s="348"/>
      <c r="AB31" s="348"/>
      <c r="AC31" s="348"/>
      <c r="AD31" s="348"/>
      <c r="AE31" s="348"/>
      <c r="AF31" s="314"/>
      <c r="AG31" s="314"/>
      <c r="AH31" s="314"/>
      <c r="AI31" s="314"/>
      <c r="AJ31" s="314"/>
      <c r="AK31" s="349">
        <f>W31*0.21</f>
        <v>0</v>
      </c>
      <c r="AL31" s="348"/>
      <c r="AM31" s="348"/>
      <c r="AN31" s="348"/>
      <c r="AO31" s="348"/>
      <c r="AP31" s="314"/>
      <c r="AQ31" s="317"/>
    </row>
    <row r="32" spans="2:71" s="318" customFormat="1" ht="14.45" customHeight="1">
      <c r="B32" s="313"/>
      <c r="C32" s="314"/>
      <c r="D32" s="314"/>
      <c r="E32" s="314"/>
      <c r="F32" s="315" t="s">
        <v>44</v>
      </c>
      <c r="G32" s="314"/>
      <c r="H32" s="314"/>
      <c r="I32" s="314"/>
      <c r="J32" s="314"/>
      <c r="K32" s="314"/>
      <c r="L32" s="347">
        <v>0.15</v>
      </c>
      <c r="M32" s="348"/>
      <c r="N32" s="348"/>
      <c r="O32" s="348"/>
      <c r="P32" s="314"/>
      <c r="Q32" s="314"/>
      <c r="R32" s="314"/>
      <c r="S32" s="314"/>
      <c r="T32" s="316" t="s">
        <v>1149</v>
      </c>
      <c r="U32" s="314"/>
      <c r="V32" s="314"/>
      <c r="W32" s="349"/>
      <c r="X32" s="348"/>
      <c r="Y32" s="348"/>
      <c r="Z32" s="348"/>
      <c r="AA32" s="348"/>
      <c r="AB32" s="348"/>
      <c r="AC32" s="348"/>
      <c r="AD32" s="348"/>
      <c r="AE32" s="348"/>
      <c r="AF32" s="314"/>
      <c r="AG32" s="314"/>
      <c r="AH32" s="314"/>
      <c r="AI32" s="314"/>
      <c r="AJ32" s="314"/>
      <c r="AK32" s="349"/>
      <c r="AL32" s="348"/>
      <c r="AM32" s="348"/>
      <c r="AN32" s="348"/>
      <c r="AO32" s="348"/>
      <c r="AP32" s="314"/>
      <c r="AQ32" s="317"/>
    </row>
    <row r="33" spans="2:43" s="318" customFormat="1" ht="14.45" hidden="1" customHeight="1">
      <c r="B33" s="313"/>
      <c r="C33" s="314"/>
      <c r="D33" s="314"/>
      <c r="E33" s="314"/>
      <c r="F33" s="315" t="s">
        <v>45</v>
      </c>
      <c r="G33" s="314"/>
      <c r="H33" s="314"/>
      <c r="I33" s="314"/>
      <c r="J33" s="314"/>
      <c r="K33" s="314"/>
      <c r="L33" s="347">
        <v>0.21</v>
      </c>
      <c r="M33" s="348"/>
      <c r="N33" s="348"/>
      <c r="O33" s="348"/>
      <c r="P33" s="314"/>
      <c r="Q33" s="314"/>
      <c r="R33" s="314"/>
      <c r="S33" s="314"/>
      <c r="T33" s="316" t="s">
        <v>1149</v>
      </c>
      <c r="U33" s="314"/>
      <c r="V33" s="314"/>
      <c r="W33" s="349" t="e">
        <f>ROUNDUP(#REF!+SUM(#REF!),2)</f>
        <v>#REF!</v>
      </c>
      <c r="X33" s="348"/>
      <c r="Y33" s="348"/>
      <c r="Z33" s="348"/>
      <c r="AA33" s="348"/>
      <c r="AB33" s="348"/>
      <c r="AC33" s="348"/>
      <c r="AD33" s="348"/>
      <c r="AE33" s="348"/>
      <c r="AF33" s="314"/>
      <c r="AG33" s="314"/>
      <c r="AH33" s="314"/>
      <c r="AI33" s="314"/>
      <c r="AJ33" s="314"/>
      <c r="AK33" s="349">
        <v>0</v>
      </c>
      <c r="AL33" s="348"/>
      <c r="AM33" s="348"/>
      <c r="AN33" s="348"/>
      <c r="AO33" s="348"/>
      <c r="AP33" s="314"/>
      <c r="AQ33" s="317"/>
    </row>
    <row r="34" spans="2:43" s="318" customFormat="1" ht="14.45" hidden="1" customHeight="1">
      <c r="B34" s="313"/>
      <c r="C34" s="314"/>
      <c r="D34" s="314"/>
      <c r="E34" s="314"/>
      <c r="F34" s="315" t="s">
        <v>46</v>
      </c>
      <c r="G34" s="314"/>
      <c r="H34" s="314"/>
      <c r="I34" s="314"/>
      <c r="J34" s="314"/>
      <c r="K34" s="314"/>
      <c r="L34" s="347">
        <v>0.15</v>
      </c>
      <c r="M34" s="348"/>
      <c r="N34" s="348"/>
      <c r="O34" s="348"/>
      <c r="P34" s="314"/>
      <c r="Q34" s="314"/>
      <c r="R34" s="314"/>
      <c r="S34" s="314"/>
      <c r="T34" s="316" t="s">
        <v>1149</v>
      </c>
      <c r="U34" s="314"/>
      <c r="V34" s="314"/>
      <c r="W34" s="349" t="e">
        <f>ROUNDUP(#REF!+SUM(#REF!),2)</f>
        <v>#REF!</v>
      </c>
      <c r="X34" s="348"/>
      <c r="Y34" s="348"/>
      <c r="Z34" s="348"/>
      <c r="AA34" s="348"/>
      <c r="AB34" s="348"/>
      <c r="AC34" s="348"/>
      <c r="AD34" s="348"/>
      <c r="AE34" s="348"/>
      <c r="AF34" s="314"/>
      <c r="AG34" s="314"/>
      <c r="AH34" s="314"/>
      <c r="AI34" s="314"/>
      <c r="AJ34" s="314"/>
      <c r="AK34" s="349">
        <v>0</v>
      </c>
      <c r="AL34" s="348"/>
      <c r="AM34" s="348"/>
      <c r="AN34" s="348"/>
      <c r="AO34" s="348"/>
      <c r="AP34" s="314"/>
      <c r="AQ34" s="317"/>
    </row>
    <row r="35" spans="2:43" s="318" customFormat="1" ht="14.45" hidden="1" customHeight="1">
      <c r="B35" s="313"/>
      <c r="C35" s="314"/>
      <c r="D35" s="314"/>
      <c r="E35" s="314"/>
      <c r="F35" s="315" t="s">
        <v>47</v>
      </c>
      <c r="G35" s="314"/>
      <c r="H35" s="314"/>
      <c r="I35" s="314"/>
      <c r="J35" s="314"/>
      <c r="K35" s="314"/>
      <c r="L35" s="347">
        <v>0</v>
      </c>
      <c r="M35" s="348"/>
      <c r="N35" s="348"/>
      <c r="O35" s="348"/>
      <c r="P35" s="314"/>
      <c r="Q35" s="314"/>
      <c r="R35" s="314"/>
      <c r="S35" s="314"/>
      <c r="T35" s="316" t="s">
        <v>1149</v>
      </c>
      <c r="U35" s="314"/>
      <c r="V35" s="314"/>
      <c r="W35" s="349" t="e">
        <f>ROUNDUP(#REF!+SUM(#REF!),2)</f>
        <v>#REF!</v>
      </c>
      <c r="X35" s="348"/>
      <c r="Y35" s="348"/>
      <c r="Z35" s="348"/>
      <c r="AA35" s="348"/>
      <c r="AB35" s="348"/>
      <c r="AC35" s="348"/>
      <c r="AD35" s="348"/>
      <c r="AE35" s="348"/>
      <c r="AF35" s="314"/>
      <c r="AG35" s="314"/>
      <c r="AH35" s="314"/>
      <c r="AI35" s="314"/>
      <c r="AJ35" s="314"/>
      <c r="AK35" s="349">
        <v>0</v>
      </c>
      <c r="AL35" s="348"/>
      <c r="AM35" s="348"/>
      <c r="AN35" s="348"/>
      <c r="AO35" s="348"/>
      <c r="AP35" s="314"/>
      <c r="AQ35" s="317"/>
    </row>
    <row r="36" spans="2:43" s="310" customFormat="1" ht="6.95" customHeight="1">
      <c r="B36" s="307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9"/>
    </row>
    <row r="37" spans="2:43" s="310" customFormat="1" ht="25.9" customHeight="1">
      <c r="B37" s="307"/>
      <c r="C37" s="319"/>
      <c r="D37" s="320" t="s">
        <v>48</v>
      </c>
      <c r="E37" s="321"/>
      <c r="F37" s="321"/>
      <c r="G37" s="321"/>
      <c r="H37" s="321"/>
      <c r="I37" s="321"/>
      <c r="J37" s="321"/>
      <c r="K37" s="321"/>
      <c r="L37" s="321"/>
      <c r="M37" s="321"/>
      <c r="N37" s="321"/>
      <c r="O37" s="321"/>
      <c r="P37" s="321"/>
      <c r="Q37" s="321"/>
      <c r="R37" s="321"/>
      <c r="S37" s="321"/>
      <c r="T37" s="322" t="s">
        <v>49</v>
      </c>
      <c r="U37" s="321"/>
      <c r="V37" s="321"/>
      <c r="W37" s="321"/>
      <c r="X37" s="350" t="s">
        <v>50</v>
      </c>
      <c r="Y37" s="351"/>
      <c r="Z37" s="351"/>
      <c r="AA37" s="351"/>
      <c r="AB37" s="351"/>
      <c r="AC37" s="321"/>
      <c r="AD37" s="321"/>
      <c r="AE37" s="321"/>
      <c r="AF37" s="321"/>
      <c r="AG37" s="321"/>
      <c r="AH37" s="321"/>
      <c r="AI37" s="321"/>
      <c r="AJ37" s="321"/>
      <c r="AK37" s="352">
        <f>SUM(AK29:AK35)</f>
        <v>0</v>
      </c>
      <c r="AL37" s="351"/>
      <c r="AM37" s="351"/>
      <c r="AN37" s="351"/>
      <c r="AO37" s="353"/>
      <c r="AP37" s="319"/>
      <c r="AQ37" s="309"/>
    </row>
    <row r="38" spans="2:43" s="310" customFormat="1" ht="14.45" customHeight="1">
      <c r="B38" s="307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9"/>
    </row>
    <row r="39" spans="2:43">
      <c r="B39" s="296"/>
      <c r="C39" s="299"/>
      <c r="D39" s="299"/>
      <c r="E39" s="299"/>
      <c r="F39" s="299"/>
      <c r="G39" s="29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299"/>
      <c r="AK39" s="299"/>
      <c r="AL39" s="299"/>
      <c r="AM39" s="299"/>
      <c r="AN39" s="299"/>
      <c r="AO39" s="299"/>
      <c r="AP39" s="299"/>
      <c r="AQ39" s="297"/>
    </row>
    <row r="40" spans="2:43">
      <c r="B40" s="296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9"/>
      <c r="AF40" s="299"/>
      <c r="AG40" s="299"/>
      <c r="AH40" s="299"/>
      <c r="AI40" s="299"/>
      <c r="AJ40" s="299"/>
      <c r="AK40" s="299"/>
      <c r="AL40" s="299"/>
      <c r="AM40" s="299"/>
      <c r="AN40" s="299"/>
      <c r="AO40" s="299"/>
      <c r="AP40" s="299"/>
      <c r="AQ40" s="297"/>
    </row>
    <row r="41" spans="2:43">
      <c r="B41" s="296"/>
      <c r="C41" s="299"/>
      <c r="D41" s="299"/>
      <c r="E41" s="299"/>
      <c r="F41" s="299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299"/>
      <c r="S41" s="299"/>
      <c r="T41" s="299"/>
      <c r="U41" s="299"/>
      <c r="V41" s="299"/>
      <c r="W41" s="299"/>
      <c r="X41" s="299"/>
      <c r="Y41" s="299"/>
      <c r="Z41" s="299"/>
      <c r="AA41" s="299"/>
      <c r="AB41" s="299"/>
      <c r="AC41" s="299"/>
      <c r="AD41" s="299"/>
      <c r="AE41" s="299"/>
      <c r="AF41" s="299"/>
      <c r="AG41" s="299"/>
      <c r="AH41" s="299"/>
      <c r="AI41" s="299"/>
      <c r="AJ41" s="299"/>
      <c r="AK41" s="299"/>
      <c r="AL41" s="299"/>
      <c r="AM41" s="299"/>
      <c r="AN41" s="299"/>
      <c r="AO41" s="299"/>
      <c r="AP41" s="299"/>
      <c r="AQ41" s="297"/>
    </row>
    <row r="42" spans="2:43">
      <c r="B42" s="296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  <c r="AO42" s="299"/>
      <c r="AP42" s="299"/>
      <c r="AQ42" s="297"/>
    </row>
    <row r="43" spans="2:43">
      <c r="B43" s="296"/>
      <c r="C43" s="299"/>
      <c r="D43" s="299"/>
      <c r="E43" s="299"/>
      <c r="F43" s="299"/>
      <c r="G43" s="299"/>
      <c r="H43" s="299"/>
      <c r="I43" s="299"/>
      <c r="J43" s="299"/>
      <c r="K43" s="299"/>
      <c r="L43" s="299"/>
      <c r="M43" s="299"/>
      <c r="N43" s="299"/>
      <c r="O43" s="299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  <c r="AD43" s="299"/>
      <c r="AE43" s="299"/>
      <c r="AF43" s="299"/>
      <c r="AG43" s="299"/>
      <c r="AH43" s="299"/>
      <c r="AI43" s="299"/>
      <c r="AJ43" s="299"/>
      <c r="AK43" s="299"/>
      <c r="AL43" s="299"/>
      <c r="AM43" s="299"/>
      <c r="AN43" s="299"/>
      <c r="AO43" s="299"/>
      <c r="AP43" s="299"/>
      <c r="AQ43" s="297"/>
    </row>
    <row r="44" spans="2:43">
      <c r="B44" s="296"/>
      <c r="C44" s="299"/>
      <c r="D44" s="299"/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  <c r="AD44" s="299"/>
      <c r="AE44" s="299"/>
      <c r="AF44" s="299"/>
      <c r="AG44" s="299"/>
      <c r="AH44" s="299"/>
      <c r="AI44" s="299"/>
      <c r="AJ44" s="299"/>
      <c r="AK44" s="299"/>
      <c r="AL44" s="299"/>
      <c r="AM44" s="299"/>
      <c r="AN44" s="299"/>
      <c r="AO44" s="299"/>
      <c r="AP44" s="299"/>
      <c r="AQ44" s="297"/>
    </row>
    <row r="45" spans="2:43">
      <c r="B45" s="296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299"/>
      <c r="AQ45" s="297"/>
    </row>
    <row r="46" spans="2:43">
      <c r="B46" s="296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299"/>
      <c r="R46" s="299"/>
      <c r="S46" s="299"/>
      <c r="T46" s="299"/>
      <c r="U46" s="299"/>
      <c r="V46" s="299"/>
      <c r="W46" s="299"/>
      <c r="X46" s="299"/>
      <c r="Y46" s="299"/>
      <c r="Z46" s="299"/>
      <c r="AA46" s="299"/>
      <c r="AB46" s="299"/>
      <c r="AC46" s="299"/>
      <c r="AD46" s="299"/>
      <c r="AE46" s="299"/>
      <c r="AF46" s="299"/>
      <c r="AG46" s="299"/>
      <c r="AH46" s="299"/>
      <c r="AI46" s="299"/>
      <c r="AJ46" s="299"/>
      <c r="AK46" s="299"/>
      <c r="AL46" s="299"/>
      <c r="AM46" s="299"/>
      <c r="AN46" s="299"/>
      <c r="AO46" s="299"/>
      <c r="AP46" s="299"/>
      <c r="AQ46" s="297"/>
    </row>
    <row r="47" spans="2:43">
      <c r="B47" s="296"/>
      <c r="C47" s="299"/>
      <c r="D47" s="299"/>
      <c r="E47" s="299"/>
      <c r="F47" s="299"/>
      <c r="G47" s="299"/>
      <c r="H47" s="299"/>
      <c r="I47" s="299"/>
      <c r="J47" s="299"/>
      <c r="K47" s="299"/>
      <c r="L47" s="299"/>
      <c r="M47" s="299"/>
      <c r="N47" s="299"/>
      <c r="O47" s="299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  <c r="AD47" s="299"/>
      <c r="AE47" s="299"/>
      <c r="AF47" s="299"/>
      <c r="AG47" s="299"/>
      <c r="AH47" s="299"/>
      <c r="AI47" s="299"/>
      <c r="AJ47" s="299"/>
      <c r="AK47" s="299"/>
      <c r="AL47" s="299"/>
      <c r="AM47" s="299"/>
      <c r="AN47" s="299"/>
      <c r="AO47" s="299"/>
      <c r="AP47" s="299"/>
      <c r="AQ47" s="297"/>
    </row>
    <row r="48" spans="2:43">
      <c r="B48" s="296"/>
      <c r="C48" s="299"/>
      <c r="D48" s="299"/>
      <c r="E48" s="299"/>
      <c r="F48" s="299"/>
      <c r="G48" s="299"/>
      <c r="H48" s="299"/>
      <c r="I48" s="299"/>
      <c r="J48" s="299"/>
      <c r="K48" s="299"/>
      <c r="L48" s="299"/>
      <c r="M48" s="299"/>
      <c r="N48" s="299"/>
      <c r="O48" s="299"/>
      <c r="P48" s="299"/>
      <c r="Q48" s="299"/>
      <c r="R48" s="299"/>
      <c r="S48" s="299"/>
      <c r="T48" s="299"/>
      <c r="U48" s="299"/>
      <c r="V48" s="299"/>
      <c r="W48" s="299"/>
      <c r="X48" s="299"/>
      <c r="Y48" s="299"/>
      <c r="Z48" s="299"/>
      <c r="AA48" s="299"/>
      <c r="AB48" s="299"/>
      <c r="AC48" s="299"/>
      <c r="AD48" s="299"/>
      <c r="AE48" s="299"/>
      <c r="AF48" s="299"/>
      <c r="AG48" s="299"/>
      <c r="AH48" s="299"/>
      <c r="AI48" s="299"/>
      <c r="AJ48" s="299"/>
      <c r="AK48" s="299"/>
      <c r="AL48" s="299"/>
      <c r="AM48" s="299"/>
      <c r="AN48" s="299"/>
      <c r="AO48" s="299"/>
      <c r="AP48" s="299"/>
      <c r="AQ48" s="297"/>
    </row>
    <row r="49" spans="2:43" s="310" customFormat="1" ht="15">
      <c r="B49" s="307"/>
      <c r="C49" s="308"/>
      <c r="D49" s="323" t="s">
        <v>1048</v>
      </c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5"/>
      <c r="AA49" s="308"/>
      <c r="AB49" s="308"/>
      <c r="AC49" s="323" t="s">
        <v>1150</v>
      </c>
      <c r="AD49" s="324"/>
      <c r="AE49" s="324"/>
      <c r="AF49" s="324"/>
      <c r="AG49" s="324"/>
      <c r="AH49" s="324"/>
      <c r="AI49" s="324"/>
      <c r="AJ49" s="324"/>
      <c r="AK49" s="324"/>
      <c r="AL49" s="324"/>
      <c r="AM49" s="324"/>
      <c r="AN49" s="324"/>
      <c r="AO49" s="325"/>
      <c r="AP49" s="308"/>
      <c r="AQ49" s="309"/>
    </row>
    <row r="50" spans="2:43">
      <c r="B50" s="296"/>
      <c r="C50" s="299"/>
      <c r="D50" s="326"/>
      <c r="E50" s="299"/>
      <c r="F50" s="299"/>
      <c r="G50" s="299"/>
      <c r="H50" s="299"/>
      <c r="I50" s="299"/>
      <c r="J50" s="299"/>
      <c r="K50" s="299"/>
      <c r="L50" s="299"/>
      <c r="M50" s="299"/>
      <c r="N50" s="299"/>
      <c r="O50" s="299"/>
      <c r="P50" s="299"/>
      <c r="Q50" s="299"/>
      <c r="R50" s="299"/>
      <c r="S50" s="299"/>
      <c r="T50" s="299"/>
      <c r="U50" s="299"/>
      <c r="V50" s="299"/>
      <c r="W50" s="299"/>
      <c r="X50" s="299"/>
      <c r="Y50" s="299"/>
      <c r="Z50" s="327"/>
      <c r="AA50" s="299"/>
      <c r="AB50" s="299"/>
      <c r="AC50" s="326"/>
      <c r="AD50" s="299"/>
      <c r="AE50" s="299"/>
      <c r="AF50" s="299"/>
      <c r="AG50" s="299"/>
      <c r="AH50" s="299"/>
      <c r="AI50" s="299"/>
      <c r="AJ50" s="299"/>
      <c r="AK50" s="299"/>
      <c r="AL50" s="299"/>
      <c r="AM50" s="299"/>
      <c r="AN50" s="299"/>
      <c r="AO50" s="327"/>
      <c r="AP50" s="299"/>
      <c r="AQ50" s="297"/>
    </row>
    <row r="51" spans="2:43">
      <c r="B51" s="296"/>
      <c r="C51" s="299"/>
      <c r="D51" s="326"/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299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327"/>
      <c r="AA51" s="299"/>
      <c r="AB51" s="299"/>
      <c r="AC51" s="326"/>
      <c r="AD51" s="299"/>
      <c r="AE51" s="299"/>
      <c r="AF51" s="299"/>
      <c r="AG51" s="299"/>
      <c r="AH51" s="299"/>
      <c r="AI51" s="299"/>
      <c r="AJ51" s="299"/>
      <c r="AK51" s="299"/>
      <c r="AL51" s="299"/>
      <c r="AM51" s="299"/>
      <c r="AN51" s="299"/>
      <c r="AO51" s="327"/>
      <c r="AP51" s="299"/>
      <c r="AQ51" s="297"/>
    </row>
    <row r="52" spans="2:43">
      <c r="B52" s="296"/>
      <c r="C52" s="299"/>
      <c r="D52" s="326"/>
      <c r="E52" s="299"/>
      <c r="F52" s="299"/>
      <c r="G52" s="299"/>
      <c r="H52" s="299"/>
      <c r="I52" s="299"/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327"/>
      <c r="AA52" s="299"/>
      <c r="AB52" s="299"/>
      <c r="AC52" s="326"/>
      <c r="AD52" s="299"/>
      <c r="AE52" s="299"/>
      <c r="AF52" s="299"/>
      <c r="AG52" s="299"/>
      <c r="AH52" s="299"/>
      <c r="AI52" s="299"/>
      <c r="AJ52" s="299"/>
      <c r="AK52" s="299"/>
      <c r="AL52" s="299"/>
      <c r="AM52" s="299"/>
      <c r="AN52" s="299"/>
      <c r="AO52" s="327"/>
      <c r="AP52" s="299"/>
      <c r="AQ52" s="297"/>
    </row>
    <row r="53" spans="2:43">
      <c r="B53" s="296"/>
      <c r="C53" s="299"/>
      <c r="D53" s="326"/>
      <c r="E53" s="299"/>
      <c r="F53" s="299"/>
      <c r="G53" s="299"/>
      <c r="H53" s="299"/>
      <c r="I53" s="299"/>
      <c r="J53" s="299"/>
      <c r="K53" s="299"/>
      <c r="L53" s="299"/>
      <c r="M53" s="299"/>
      <c r="N53" s="299"/>
      <c r="O53" s="299"/>
      <c r="P53" s="299"/>
      <c r="Q53" s="299"/>
      <c r="R53" s="299"/>
      <c r="S53" s="299"/>
      <c r="T53" s="299"/>
      <c r="U53" s="299"/>
      <c r="V53" s="299"/>
      <c r="W53" s="299"/>
      <c r="X53" s="299"/>
      <c r="Y53" s="299"/>
      <c r="Z53" s="327"/>
      <c r="AA53" s="299"/>
      <c r="AB53" s="299"/>
      <c r="AC53" s="326"/>
      <c r="AD53" s="299"/>
      <c r="AE53" s="299"/>
      <c r="AF53" s="299"/>
      <c r="AG53" s="299"/>
      <c r="AH53" s="299"/>
      <c r="AI53" s="299"/>
      <c r="AJ53" s="299"/>
      <c r="AK53" s="299"/>
      <c r="AL53" s="299"/>
      <c r="AM53" s="299"/>
      <c r="AN53" s="299"/>
      <c r="AO53" s="327"/>
      <c r="AP53" s="299"/>
      <c r="AQ53" s="297"/>
    </row>
    <row r="54" spans="2:43">
      <c r="B54" s="296"/>
      <c r="C54" s="299"/>
      <c r="D54" s="326"/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327"/>
      <c r="AA54" s="299"/>
      <c r="AB54" s="299"/>
      <c r="AC54" s="326"/>
      <c r="AD54" s="299"/>
      <c r="AE54" s="299"/>
      <c r="AF54" s="299"/>
      <c r="AG54" s="299"/>
      <c r="AH54" s="299"/>
      <c r="AI54" s="299"/>
      <c r="AJ54" s="299"/>
      <c r="AK54" s="299"/>
      <c r="AL54" s="299"/>
      <c r="AM54" s="299"/>
      <c r="AN54" s="299"/>
      <c r="AO54" s="327"/>
      <c r="AP54" s="299"/>
      <c r="AQ54" s="297"/>
    </row>
    <row r="55" spans="2:43">
      <c r="B55" s="296"/>
      <c r="C55" s="299"/>
      <c r="D55" s="326"/>
      <c r="E55" s="299"/>
      <c r="F55" s="299"/>
      <c r="G55" s="299"/>
      <c r="H55" s="299"/>
      <c r="I55" s="299"/>
      <c r="J55" s="299"/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327"/>
      <c r="AA55" s="299"/>
      <c r="AB55" s="299"/>
      <c r="AC55" s="326"/>
      <c r="AD55" s="299"/>
      <c r="AE55" s="299"/>
      <c r="AF55" s="299"/>
      <c r="AG55" s="299"/>
      <c r="AH55" s="299"/>
      <c r="AI55" s="299"/>
      <c r="AJ55" s="299"/>
      <c r="AK55" s="299"/>
      <c r="AL55" s="299"/>
      <c r="AM55" s="299"/>
      <c r="AN55" s="299"/>
      <c r="AO55" s="327"/>
      <c r="AP55" s="299"/>
      <c r="AQ55" s="297"/>
    </row>
    <row r="56" spans="2:43">
      <c r="B56" s="296"/>
      <c r="C56" s="299"/>
      <c r="D56" s="326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327"/>
      <c r="AA56" s="299"/>
      <c r="AB56" s="299"/>
      <c r="AC56" s="326"/>
      <c r="AD56" s="299"/>
      <c r="AE56" s="299"/>
      <c r="AF56" s="299"/>
      <c r="AG56" s="299"/>
      <c r="AH56" s="299"/>
      <c r="AI56" s="299"/>
      <c r="AJ56" s="299"/>
      <c r="AK56" s="299"/>
      <c r="AL56" s="299"/>
      <c r="AM56" s="299"/>
      <c r="AN56" s="299"/>
      <c r="AO56" s="327"/>
      <c r="AP56" s="299"/>
      <c r="AQ56" s="297"/>
    </row>
    <row r="57" spans="2:43">
      <c r="B57" s="296"/>
      <c r="C57" s="299"/>
      <c r="D57" s="326"/>
      <c r="E57" s="299"/>
      <c r="F57" s="299"/>
      <c r="G57" s="299"/>
      <c r="H57" s="299"/>
      <c r="I57" s="299"/>
      <c r="J57" s="299"/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327"/>
      <c r="AA57" s="299"/>
      <c r="AB57" s="299"/>
      <c r="AC57" s="326"/>
      <c r="AD57" s="299"/>
      <c r="AE57" s="299"/>
      <c r="AF57" s="299"/>
      <c r="AG57" s="299"/>
      <c r="AH57" s="299"/>
      <c r="AI57" s="299"/>
      <c r="AJ57" s="299"/>
      <c r="AK57" s="299"/>
      <c r="AL57" s="299"/>
      <c r="AM57" s="299"/>
      <c r="AN57" s="299"/>
      <c r="AO57" s="327"/>
      <c r="AP57" s="299"/>
      <c r="AQ57" s="297"/>
    </row>
    <row r="58" spans="2:43" s="310" customFormat="1" ht="15">
      <c r="B58" s="307"/>
      <c r="C58" s="308"/>
      <c r="D58" s="328" t="s">
        <v>1151</v>
      </c>
      <c r="E58" s="329"/>
      <c r="F58" s="329"/>
      <c r="G58" s="329"/>
      <c r="H58" s="329"/>
      <c r="I58" s="329"/>
      <c r="J58" s="329"/>
      <c r="K58" s="329"/>
      <c r="L58" s="329"/>
      <c r="M58" s="329"/>
      <c r="N58" s="329"/>
      <c r="O58" s="329"/>
      <c r="P58" s="329"/>
      <c r="Q58" s="329"/>
      <c r="R58" s="330" t="s">
        <v>1152</v>
      </c>
      <c r="S58" s="329"/>
      <c r="T58" s="329"/>
      <c r="U58" s="329"/>
      <c r="V58" s="329"/>
      <c r="W58" s="329"/>
      <c r="X58" s="329"/>
      <c r="Y58" s="329"/>
      <c r="Z58" s="331"/>
      <c r="AA58" s="308"/>
      <c r="AB58" s="308"/>
      <c r="AC58" s="328" t="s">
        <v>1151</v>
      </c>
      <c r="AD58" s="329"/>
      <c r="AE58" s="329"/>
      <c r="AF58" s="329"/>
      <c r="AG58" s="329"/>
      <c r="AH58" s="329"/>
      <c r="AI58" s="329"/>
      <c r="AJ58" s="329"/>
      <c r="AK58" s="329"/>
      <c r="AL58" s="329"/>
      <c r="AM58" s="330" t="s">
        <v>1152</v>
      </c>
      <c r="AN58" s="329"/>
      <c r="AO58" s="331"/>
      <c r="AP58" s="308"/>
      <c r="AQ58" s="309"/>
    </row>
    <row r="59" spans="2:43">
      <c r="B59" s="296"/>
      <c r="C59" s="299"/>
      <c r="D59" s="299"/>
      <c r="E59" s="299"/>
      <c r="F59" s="299"/>
      <c r="G59" s="299"/>
      <c r="H59" s="299"/>
      <c r="I59" s="299"/>
      <c r="J59" s="299"/>
      <c r="K59" s="299"/>
      <c r="L59" s="299"/>
      <c r="M59" s="299"/>
      <c r="N59" s="299"/>
      <c r="O59" s="299"/>
      <c r="P59" s="299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99"/>
      <c r="AB59" s="299"/>
      <c r="AC59" s="299"/>
      <c r="AD59" s="299"/>
      <c r="AE59" s="299"/>
      <c r="AF59" s="299"/>
      <c r="AG59" s="299"/>
      <c r="AH59" s="299"/>
      <c r="AI59" s="299"/>
      <c r="AJ59" s="299"/>
      <c r="AK59" s="299"/>
      <c r="AL59" s="299"/>
      <c r="AM59" s="299"/>
      <c r="AN59" s="299"/>
      <c r="AO59" s="299"/>
      <c r="AP59" s="299"/>
      <c r="AQ59" s="297"/>
    </row>
    <row r="60" spans="2:43" s="310" customFormat="1" ht="15">
      <c r="B60" s="307"/>
      <c r="C60" s="308"/>
      <c r="D60" s="323" t="s">
        <v>1153</v>
      </c>
      <c r="E60" s="324"/>
      <c r="F60" s="324"/>
      <c r="G60" s="324"/>
      <c r="H60" s="324"/>
      <c r="I60" s="324"/>
      <c r="J60" s="324"/>
      <c r="K60" s="324"/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5"/>
      <c r="AA60" s="308"/>
      <c r="AB60" s="308"/>
      <c r="AC60" s="323" t="s">
        <v>1154</v>
      </c>
      <c r="AD60" s="324"/>
      <c r="AE60" s="324"/>
      <c r="AF60" s="324"/>
      <c r="AG60" s="324"/>
      <c r="AH60" s="324"/>
      <c r="AI60" s="324"/>
      <c r="AJ60" s="324"/>
      <c r="AK60" s="324"/>
      <c r="AL60" s="324"/>
      <c r="AM60" s="324"/>
      <c r="AN60" s="324"/>
      <c r="AO60" s="325"/>
      <c r="AP60" s="308"/>
      <c r="AQ60" s="309"/>
    </row>
    <row r="61" spans="2:43">
      <c r="B61" s="296"/>
      <c r="C61" s="299"/>
      <c r="D61" s="326"/>
      <c r="E61" s="299"/>
      <c r="F61" s="299"/>
      <c r="G61" s="299"/>
      <c r="H61" s="299"/>
      <c r="I61" s="299"/>
      <c r="J61" s="299"/>
      <c r="K61" s="299"/>
      <c r="L61" s="299"/>
      <c r="M61" s="299"/>
      <c r="N61" s="299"/>
      <c r="O61" s="299"/>
      <c r="P61" s="299"/>
      <c r="Q61" s="299"/>
      <c r="R61" s="299"/>
      <c r="S61" s="299"/>
      <c r="T61" s="299"/>
      <c r="U61" s="299"/>
      <c r="V61" s="299"/>
      <c r="W61" s="299"/>
      <c r="X61" s="299"/>
      <c r="Y61" s="299"/>
      <c r="Z61" s="327"/>
      <c r="AA61" s="299"/>
      <c r="AB61" s="299"/>
      <c r="AC61" s="326"/>
      <c r="AD61" s="299"/>
      <c r="AE61" s="299"/>
      <c r="AF61" s="299"/>
      <c r="AG61" s="299"/>
      <c r="AH61" s="299"/>
      <c r="AI61" s="299"/>
      <c r="AJ61" s="299"/>
      <c r="AK61" s="299"/>
      <c r="AL61" s="299"/>
      <c r="AM61" s="299"/>
      <c r="AN61" s="299"/>
      <c r="AO61" s="327"/>
      <c r="AP61" s="299"/>
      <c r="AQ61" s="297"/>
    </row>
    <row r="62" spans="2:43">
      <c r="B62" s="296"/>
      <c r="C62" s="299"/>
      <c r="D62" s="326"/>
      <c r="E62" s="299"/>
      <c r="F62" s="299"/>
      <c r="G62" s="299"/>
      <c r="H62" s="299"/>
      <c r="I62" s="299"/>
      <c r="J62" s="299"/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299"/>
      <c r="V62" s="299"/>
      <c r="W62" s="299"/>
      <c r="X62" s="299"/>
      <c r="Y62" s="299"/>
      <c r="Z62" s="327"/>
      <c r="AA62" s="299"/>
      <c r="AB62" s="299"/>
      <c r="AC62" s="326"/>
      <c r="AD62" s="299"/>
      <c r="AE62" s="299"/>
      <c r="AF62" s="299"/>
      <c r="AG62" s="299"/>
      <c r="AH62" s="299"/>
      <c r="AI62" s="299"/>
      <c r="AJ62" s="299"/>
      <c r="AK62" s="299"/>
      <c r="AL62" s="299"/>
      <c r="AM62" s="299"/>
      <c r="AN62" s="299"/>
      <c r="AO62" s="327"/>
      <c r="AP62" s="299"/>
      <c r="AQ62" s="297"/>
    </row>
    <row r="63" spans="2:43">
      <c r="B63" s="296"/>
      <c r="C63" s="299"/>
      <c r="D63" s="326"/>
      <c r="E63" s="299"/>
      <c r="F63" s="299"/>
      <c r="G63" s="299"/>
      <c r="H63" s="299"/>
      <c r="I63" s="299"/>
      <c r="J63" s="299"/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299"/>
      <c r="Z63" s="327"/>
      <c r="AA63" s="299"/>
      <c r="AB63" s="299"/>
      <c r="AC63" s="326"/>
      <c r="AD63" s="299"/>
      <c r="AE63" s="299"/>
      <c r="AF63" s="299"/>
      <c r="AG63" s="299"/>
      <c r="AH63" s="299"/>
      <c r="AI63" s="299"/>
      <c r="AJ63" s="299"/>
      <c r="AK63" s="299"/>
      <c r="AL63" s="299"/>
      <c r="AM63" s="299"/>
      <c r="AN63" s="299"/>
      <c r="AO63" s="327"/>
      <c r="AP63" s="299"/>
      <c r="AQ63" s="297"/>
    </row>
    <row r="64" spans="2:43">
      <c r="B64" s="296"/>
      <c r="C64" s="299"/>
      <c r="D64" s="326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299"/>
      <c r="W64" s="299"/>
      <c r="X64" s="299"/>
      <c r="Y64" s="299"/>
      <c r="Z64" s="327"/>
      <c r="AA64" s="299"/>
      <c r="AB64" s="299"/>
      <c r="AC64" s="326"/>
      <c r="AD64" s="299"/>
      <c r="AE64" s="299"/>
      <c r="AF64" s="299"/>
      <c r="AG64" s="299"/>
      <c r="AH64" s="299"/>
      <c r="AI64" s="299"/>
      <c r="AJ64" s="299"/>
      <c r="AK64" s="299"/>
      <c r="AL64" s="299"/>
      <c r="AM64" s="299"/>
      <c r="AN64" s="299"/>
      <c r="AO64" s="327"/>
      <c r="AP64" s="299"/>
      <c r="AQ64" s="297"/>
    </row>
    <row r="65" spans="2:43">
      <c r="B65" s="296"/>
      <c r="C65" s="299"/>
      <c r="D65" s="326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  <c r="Q65" s="299"/>
      <c r="R65" s="299"/>
      <c r="S65" s="299"/>
      <c r="T65" s="299"/>
      <c r="U65" s="299"/>
      <c r="V65" s="299"/>
      <c r="W65" s="299"/>
      <c r="X65" s="299"/>
      <c r="Y65" s="299"/>
      <c r="Z65" s="327"/>
      <c r="AA65" s="299"/>
      <c r="AB65" s="299"/>
      <c r="AC65" s="326"/>
      <c r="AD65" s="299"/>
      <c r="AE65" s="299"/>
      <c r="AF65" s="299"/>
      <c r="AG65" s="299"/>
      <c r="AH65" s="299"/>
      <c r="AI65" s="299"/>
      <c r="AJ65" s="299"/>
      <c r="AK65" s="299"/>
      <c r="AL65" s="299"/>
      <c r="AM65" s="299"/>
      <c r="AN65" s="299"/>
      <c r="AO65" s="327"/>
      <c r="AP65" s="299"/>
      <c r="AQ65" s="297"/>
    </row>
    <row r="66" spans="2:43">
      <c r="B66" s="296"/>
      <c r="C66" s="299"/>
      <c r="D66" s="326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99"/>
      <c r="T66" s="299"/>
      <c r="U66" s="299"/>
      <c r="V66" s="299"/>
      <c r="W66" s="299"/>
      <c r="X66" s="299"/>
      <c r="Y66" s="299"/>
      <c r="Z66" s="327"/>
      <c r="AA66" s="299"/>
      <c r="AB66" s="299"/>
      <c r="AC66" s="326"/>
      <c r="AD66" s="299"/>
      <c r="AE66" s="299"/>
      <c r="AF66" s="299"/>
      <c r="AG66" s="299"/>
      <c r="AH66" s="299"/>
      <c r="AI66" s="299"/>
      <c r="AJ66" s="299"/>
      <c r="AK66" s="299"/>
      <c r="AL66" s="299"/>
      <c r="AM66" s="299"/>
      <c r="AN66" s="299"/>
      <c r="AO66" s="327"/>
      <c r="AP66" s="299"/>
      <c r="AQ66" s="297"/>
    </row>
    <row r="67" spans="2:43">
      <c r="B67" s="296"/>
      <c r="C67" s="299"/>
      <c r="D67" s="326"/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  <c r="Q67" s="299"/>
      <c r="R67" s="299"/>
      <c r="S67" s="299"/>
      <c r="T67" s="299"/>
      <c r="U67" s="299"/>
      <c r="V67" s="299"/>
      <c r="W67" s="299"/>
      <c r="X67" s="299"/>
      <c r="Y67" s="299"/>
      <c r="Z67" s="327"/>
      <c r="AA67" s="299"/>
      <c r="AB67" s="299"/>
      <c r="AC67" s="326"/>
      <c r="AD67" s="299"/>
      <c r="AE67" s="299"/>
      <c r="AF67" s="299"/>
      <c r="AG67" s="299"/>
      <c r="AH67" s="299"/>
      <c r="AI67" s="299"/>
      <c r="AJ67" s="299"/>
      <c r="AK67" s="299"/>
      <c r="AL67" s="299"/>
      <c r="AM67" s="299"/>
      <c r="AN67" s="299"/>
      <c r="AO67" s="327"/>
      <c r="AP67" s="299"/>
      <c r="AQ67" s="297"/>
    </row>
    <row r="68" spans="2:43">
      <c r="B68" s="296"/>
      <c r="C68" s="299"/>
      <c r="D68" s="326"/>
      <c r="E68" s="299"/>
      <c r="F68" s="299"/>
      <c r="G68" s="299"/>
      <c r="H68" s="299"/>
      <c r="I68" s="299"/>
      <c r="J68" s="299"/>
      <c r="K68" s="299"/>
      <c r="L68" s="299"/>
      <c r="M68" s="299"/>
      <c r="N68" s="299"/>
      <c r="O68" s="299"/>
      <c r="P68" s="299"/>
      <c r="Q68" s="299"/>
      <c r="R68" s="299"/>
      <c r="S68" s="299"/>
      <c r="T68" s="299"/>
      <c r="U68" s="299"/>
      <c r="V68" s="299"/>
      <c r="W68" s="299"/>
      <c r="X68" s="299"/>
      <c r="Y68" s="299"/>
      <c r="Z68" s="327"/>
      <c r="AA68" s="299"/>
      <c r="AB68" s="299"/>
      <c r="AC68" s="326"/>
      <c r="AD68" s="299"/>
      <c r="AE68" s="299"/>
      <c r="AF68" s="299"/>
      <c r="AG68" s="299"/>
      <c r="AH68" s="299"/>
      <c r="AI68" s="299"/>
      <c r="AJ68" s="299"/>
      <c r="AK68" s="299"/>
      <c r="AL68" s="299"/>
      <c r="AM68" s="299"/>
      <c r="AN68" s="299"/>
      <c r="AO68" s="327"/>
      <c r="AP68" s="299"/>
      <c r="AQ68" s="297"/>
    </row>
    <row r="69" spans="2:43" s="310" customFormat="1" ht="15">
      <c r="B69" s="307"/>
      <c r="C69" s="308"/>
      <c r="D69" s="328" t="s">
        <v>1151</v>
      </c>
      <c r="E69" s="329"/>
      <c r="F69" s="329"/>
      <c r="G69" s="329"/>
      <c r="H69" s="329"/>
      <c r="I69" s="329"/>
      <c r="J69" s="329"/>
      <c r="K69" s="329"/>
      <c r="L69" s="329"/>
      <c r="M69" s="329"/>
      <c r="N69" s="329"/>
      <c r="O69" s="329"/>
      <c r="P69" s="329"/>
      <c r="Q69" s="329"/>
      <c r="R69" s="330" t="s">
        <v>1152</v>
      </c>
      <c r="S69" s="329"/>
      <c r="T69" s="329"/>
      <c r="U69" s="329"/>
      <c r="V69" s="329"/>
      <c r="W69" s="329"/>
      <c r="X69" s="329"/>
      <c r="Y69" s="329"/>
      <c r="Z69" s="331"/>
      <c r="AA69" s="308"/>
      <c r="AB69" s="308"/>
      <c r="AC69" s="328" t="s">
        <v>1151</v>
      </c>
      <c r="AD69" s="329"/>
      <c r="AE69" s="329"/>
      <c r="AF69" s="329"/>
      <c r="AG69" s="329"/>
      <c r="AH69" s="329"/>
      <c r="AI69" s="329"/>
      <c r="AJ69" s="329"/>
      <c r="AK69" s="329"/>
      <c r="AL69" s="329"/>
      <c r="AM69" s="330" t="s">
        <v>1152</v>
      </c>
      <c r="AN69" s="329"/>
      <c r="AO69" s="331"/>
      <c r="AP69" s="308"/>
      <c r="AQ69" s="309"/>
    </row>
    <row r="70" spans="2:43" s="310" customFormat="1" ht="6.95" customHeight="1">
      <c r="B70" s="307"/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08"/>
      <c r="N70" s="308"/>
      <c r="O70" s="308"/>
      <c r="P70" s="308"/>
      <c r="Q70" s="308"/>
      <c r="R70" s="308"/>
      <c r="S70" s="308"/>
      <c r="T70" s="308"/>
      <c r="U70" s="308"/>
      <c r="V70" s="308"/>
      <c r="W70" s="308"/>
      <c r="X70" s="308"/>
      <c r="Y70" s="308"/>
      <c r="Z70" s="308"/>
      <c r="AA70" s="308"/>
      <c r="AB70" s="308"/>
      <c r="AC70" s="308"/>
      <c r="AD70" s="308"/>
      <c r="AE70" s="308"/>
      <c r="AF70" s="308"/>
      <c r="AG70" s="308"/>
      <c r="AH70" s="308"/>
      <c r="AI70" s="308"/>
      <c r="AJ70" s="308"/>
      <c r="AK70" s="308"/>
      <c r="AL70" s="308"/>
      <c r="AM70" s="308"/>
      <c r="AN70" s="308"/>
      <c r="AO70" s="308"/>
      <c r="AP70" s="308"/>
      <c r="AQ70" s="309"/>
    </row>
    <row r="71" spans="2:43" s="310" customFormat="1" ht="6.95" customHeight="1">
      <c r="B71" s="332"/>
      <c r="C71" s="333"/>
      <c r="D71" s="333"/>
      <c r="E71" s="333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3"/>
      <c r="V71" s="333"/>
      <c r="W71" s="333"/>
      <c r="X71" s="333"/>
      <c r="Y71" s="333"/>
      <c r="Z71" s="333"/>
      <c r="AA71" s="333"/>
      <c r="AB71" s="333"/>
      <c r="AC71" s="333"/>
      <c r="AD71" s="333"/>
      <c r="AE71" s="333"/>
      <c r="AF71" s="333"/>
      <c r="AG71" s="333"/>
      <c r="AH71" s="333"/>
      <c r="AI71" s="333"/>
      <c r="AJ71" s="333"/>
      <c r="AK71" s="333"/>
      <c r="AL71" s="333"/>
      <c r="AM71" s="333"/>
      <c r="AN71" s="333"/>
      <c r="AO71" s="333"/>
      <c r="AP71" s="333"/>
      <c r="AQ71" s="334"/>
    </row>
  </sheetData>
  <mergeCells count="26">
    <mergeCell ref="X37:AB37"/>
    <mergeCell ref="AK37:AO37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E23:AN23"/>
    <mergeCell ref="C2:AP2"/>
    <mergeCell ref="AR2:BE2"/>
    <mergeCell ref="C4:AP4"/>
    <mergeCell ref="K5:AO5"/>
    <mergeCell ref="K6:AO6"/>
  </mergeCell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E11" sqref="E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7" t="s">
        <v>8</v>
      </c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5" customHeight="1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354" t="s">
        <v>16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9"/>
      <c r="AQ5" s="31"/>
      <c r="BS5" s="24" t="s">
        <v>9</v>
      </c>
    </row>
    <row r="6" spans="1:74" ht="36.950000000000003" customHeight="1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356" t="s">
        <v>18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9"/>
      <c r="AQ6" s="31"/>
      <c r="BS6" s="24" t="s">
        <v>9</v>
      </c>
    </row>
    <row r="7" spans="1:74" ht="14.45" customHeight="1">
      <c r="B7" s="28"/>
      <c r="C7" s="29"/>
      <c r="D7" s="36" t="s">
        <v>19</v>
      </c>
      <c r="E7" s="29"/>
      <c r="F7" s="29"/>
      <c r="G7" s="29"/>
      <c r="H7" s="29"/>
      <c r="I7" s="29"/>
      <c r="J7" s="29"/>
      <c r="K7" s="34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20</v>
      </c>
      <c r="AL7" s="29"/>
      <c r="AM7" s="29"/>
      <c r="AN7" s="34" t="s">
        <v>5</v>
      </c>
      <c r="AO7" s="29"/>
      <c r="AP7" s="29"/>
      <c r="AQ7" s="31"/>
      <c r="BS7" s="24" t="s">
        <v>9</v>
      </c>
    </row>
    <row r="8" spans="1:74" ht="14.45" customHeight="1">
      <c r="B8" s="28"/>
      <c r="C8" s="29"/>
      <c r="D8" s="36" t="s">
        <v>21</v>
      </c>
      <c r="E8" s="29"/>
      <c r="F8" s="29"/>
      <c r="G8" s="29"/>
      <c r="H8" s="29"/>
      <c r="I8" s="29"/>
      <c r="J8" s="29"/>
      <c r="K8" s="34" t="s">
        <v>22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23</v>
      </c>
      <c r="AL8" s="29"/>
      <c r="AM8" s="29"/>
      <c r="AN8" s="34" t="s">
        <v>24</v>
      </c>
      <c r="AO8" s="29"/>
      <c r="AP8" s="29"/>
      <c r="AQ8" s="31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9</v>
      </c>
    </row>
    <row r="10" spans="1:74" ht="14.45" customHeight="1">
      <c r="B10" s="28"/>
      <c r="C10" s="29"/>
      <c r="D10" s="36" t="s">
        <v>25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26</v>
      </c>
      <c r="AL10" s="29"/>
      <c r="AM10" s="29"/>
      <c r="AN10" s="34" t="s">
        <v>5</v>
      </c>
      <c r="AO10" s="29"/>
      <c r="AP10" s="29"/>
      <c r="AQ10" s="31"/>
      <c r="BS10" s="24" t="s">
        <v>9</v>
      </c>
    </row>
    <row r="11" spans="1:74" ht="18.399999999999999" customHeight="1">
      <c r="B11" s="28"/>
      <c r="C11" s="29"/>
      <c r="D11" s="29"/>
      <c r="E11" s="34" t="s">
        <v>27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28</v>
      </c>
      <c r="AL11" s="29"/>
      <c r="AM11" s="29"/>
      <c r="AN11" s="34" t="s">
        <v>5</v>
      </c>
      <c r="AO11" s="29"/>
      <c r="AP11" s="29"/>
      <c r="AQ11" s="3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9</v>
      </c>
    </row>
    <row r="13" spans="1:74" ht="14.45" customHeight="1">
      <c r="B13" s="28"/>
      <c r="C13" s="29"/>
      <c r="D13" s="36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26</v>
      </c>
      <c r="AL13" s="29"/>
      <c r="AM13" s="29"/>
      <c r="AN13" s="34" t="s">
        <v>5</v>
      </c>
      <c r="AO13" s="29"/>
      <c r="AP13" s="29"/>
      <c r="AQ13" s="31"/>
      <c r="BS13" s="24" t="s">
        <v>9</v>
      </c>
    </row>
    <row r="14" spans="1:74" ht="15">
      <c r="B14" s="28"/>
      <c r="C14" s="29"/>
      <c r="D14" s="29"/>
      <c r="E14" s="34" t="s">
        <v>30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28</v>
      </c>
      <c r="AL14" s="29"/>
      <c r="AM14" s="29"/>
      <c r="AN14" s="34" t="s">
        <v>5</v>
      </c>
      <c r="AO14" s="29"/>
      <c r="AP14" s="29"/>
      <c r="AQ14" s="31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5" customHeight="1">
      <c r="B16" s="28"/>
      <c r="C16" s="29"/>
      <c r="D16" s="36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26</v>
      </c>
      <c r="AL16" s="29"/>
      <c r="AM16" s="29"/>
      <c r="AN16" s="34" t="s">
        <v>32</v>
      </c>
      <c r="AO16" s="29"/>
      <c r="AP16" s="29"/>
      <c r="AQ16" s="31"/>
      <c r="BS16" s="24" t="s">
        <v>6</v>
      </c>
    </row>
    <row r="17" spans="2:71" ht="18.399999999999999" customHeight="1">
      <c r="B17" s="28"/>
      <c r="C17" s="29"/>
      <c r="D17" s="29"/>
      <c r="E17" s="34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28</v>
      </c>
      <c r="AL17" s="29"/>
      <c r="AM17" s="29"/>
      <c r="AN17" s="34" t="s">
        <v>34</v>
      </c>
      <c r="AO17" s="29"/>
      <c r="AP17" s="29"/>
      <c r="AQ17" s="31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5" customHeight="1">
      <c r="B19" s="28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57" customHeight="1">
      <c r="B20" s="28"/>
      <c r="C20" s="29"/>
      <c r="D20" s="29"/>
      <c r="E20" s="357" t="s">
        <v>37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9"/>
      <c r="AP20" s="29"/>
      <c r="AQ20" s="3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5" customHeight="1">
      <c r="B22" s="28"/>
      <c r="C22" s="2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9"/>
      <c r="AQ22" s="31"/>
    </row>
    <row r="23" spans="2:71" s="1" customFormat="1" ht="25.9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58">
        <f>ROUND(AG51,2)</f>
        <v>0</v>
      </c>
      <c r="AL23" s="359"/>
      <c r="AM23" s="359"/>
      <c r="AN23" s="359"/>
      <c r="AO23" s="359"/>
      <c r="AP23" s="39"/>
      <c r="AQ23" s="42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60" t="s">
        <v>39</v>
      </c>
      <c r="M25" s="360"/>
      <c r="N25" s="360"/>
      <c r="O25" s="360"/>
      <c r="P25" s="39"/>
      <c r="Q25" s="39"/>
      <c r="R25" s="39"/>
      <c r="S25" s="39"/>
      <c r="T25" s="39"/>
      <c r="U25" s="39"/>
      <c r="V25" s="39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39"/>
      <c r="AG25" s="39"/>
      <c r="AH25" s="39"/>
      <c r="AI25" s="39"/>
      <c r="AJ25" s="39"/>
      <c r="AK25" s="360" t="s">
        <v>41</v>
      </c>
      <c r="AL25" s="360"/>
      <c r="AM25" s="360"/>
      <c r="AN25" s="360"/>
      <c r="AO25" s="360"/>
      <c r="AP25" s="39"/>
      <c r="AQ25" s="42"/>
    </row>
    <row r="26" spans="2:71" s="2" customFormat="1" ht="14.45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63">
        <v>0.21</v>
      </c>
      <c r="M26" s="362"/>
      <c r="N26" s="362"/>
      <c r="O26" s="362"/>
      <c r="P26" s="45"/>
      <c r="Q26" s="45"/>
      <c r="R26" s="45"/>
      <c r="S26" s="45"/>
      <c r="T26" s="45"/>
      <c r="U26" s="45"/>
      <c r="V26" s="45"/>
      <c r="W26" s="361">
        <f>ROUND(AZ51,2)</f>
        <v>0</v>
      </c>
      <c r="X26" s="362"/>
      <c r="Y26" s="362"/>
      <c r="Z26" s="362"/>
      <c r="AA26" s="362"/>
      <c r="AB26" s="362"/>
      <c r="AC26" s="362"/>
      <c r="AD26" s="362"/>
      <c r="AE26" s="362"/>
      <c r="AF26" s="45"/>
      <c r="AG26" s="45"/>
      <c r="AH26" s="45"/>
      <c r="AI26" s="45"/>
      <c r="AJ26" s="45"/>
      <c r="AK26" s="361">
        <f>ROUND(AV51,2)</f>
        <v>0</v>
      </c>
      <c r="AL26" s="362"/>
      <c r="AM26" s="362"/>
      <c r="AN26" s="362"/>
      <c r="AO26" s="362"/>
      <c r="AP26" s="45"/>
      <c r="AQ26" s="47"/>
    </row>
    <row r="27" spans="2:71" s="2" customFormat="1" ht="14.45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63">
        <v>0.15</v>
      </c>
      <c r="M27" s="362"/>
      <c r="N27" s="362"/>
      <c r="O27" s="362"/>
      <c r="P27" s="45"/>
      <c r="Q27" s="45"/>
      <c r="R27" s="45"/>
      <c r="S27" s="45"/>
      <c r="T27" s="45"/>
      <c r="U27" s="45"/>
      <c r="V27" s="45"/>
      <c r="W27" s="361">
        <f>ROUND(BA51,2)</f>
        <v>0</v>
      </c>
      <c r="X27" s="362"/>
      <c r="Y27" s="362"/>
      <c r="Z27" s="362"/>
      <c r="AA27" s="362"/>
      <c r="AB27" s="362"/>
      <c r="AC27" s="362"/>
      <c r="AD27" s="362"/>
      <c r="AE27" s="362"/>
      <c r="AF27" s="45"/>
      <c r="AG27" s="45"/>
      <c r="AH27" s="45"/>
      <c r="AI27" s="45"/>
      <c r="AJ27" s="45"/>
      <c r="AK27" s="361">
        <f>ROUND(AW51,2)</f>
        <v>0</v>
      </c>
      <c r="AL27" s="362"/>
      <c r="AM27" s="362"/>
      <c r="AN27" s="362"/>
      <c r="AO27" s="362"/>
      <c r="AP27" s="45"/>
      <c r="AQ27" s="47"/>
    </row>
    <row r="28" spans="2:71" s="2" customFormat="1" ht="14.45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63">
        <v>0.21</v>
      </c>
      <c r="M28" s="362"/>
      <c r="N28" s="362"/>
      <c r="O28" s="362"/>
      <c r="P28" s="45"/>
      <c r="Q28" s="45"/>
      <c r="R28" s="45"/>
      <c r="S28" s="45"/>
      <c r="T28" s="45"/>
      <c r="U28" s="45"/>
      <c r="V28" s="45"/>
      <c r="W28" s="361">
        <f>ROUND(BB51,2)</f>
        <v>0</v>
      </c>
      <c r="X28" s="362"/>
      <c r="Y28" s="362"/>
      <c r="Z28" s="362"/>
      <c r="AA28" s="362"/>
      <c r="AB28" s="362"/>
      <c r="AC28" s="362"/>
      <c r="AD28" s="362"/>
      <c r="AE28" s="362"/>
      <c r="AF28" s="45"/>
      <c r="AG28" s="45"/>
      <c r="AH28" s="45"/>
      <c r="AI28" s="45"/>
      <c r="AJ28" s="45"/>
      <c r="AK28" s="361">
        <v>0</v>
      </c>
      <c r="AL28" s="362"/>
      <c r="AM28" s="362"/>
      <c r="AN28" s="362"/>
      <c r="AO28" s="362"/>
      <c r="AP28" s="45"/>
      <c r="AQ28" s="47"/>
    </row>
    <row r="29" spans="2:71" s="2" customFormat="1" ht="14.45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63">
        <v>0.15</v>
      </c>
      <c r="M29" s="362"/>
      <c r="N29" s="362"/>
      <c r="O29" s="362"/>
      <c r="P29" s="45"/>
      <c r="Q29" s="45"/>
      <c r="R29" s="45"/>
      <c r="S29" s="45"/>
      <c r="T29" s="45"/>
      <c r="U29" s="45"/>
      <c r="V29" s="45"/>
      <c r="W29" s="361">
        <f>ROUND(BC51,2)</f>
        <v>0</v>
      </c>
      <c r="X29" s="362"/>
      <c r="Y29" s="362"/>
      <c r="Z29" s="362"/>
      <c r="AA29" s="362"/>
      <c r="AB29" s="362"/>
      <c r="AC29" s="362"/>
      <c r="AD29" s="362"/>
      <c r="AE29" s="362"/>
      <c r="AF29" s="45"/>
      <c r="AG29" s="45"/>
      <c r="AH29" s="45"/>
      <c r="AI29" s="45"/>
      <c r="AJ29" s="45"/>
      <c r="AK29" s="361">
        <v>0</v>
      </c>
      <c r="AL29" s="362"/>
      <c r="AM29" s="362"/>
      <c r="AN29" s="362"/>
      <c r="AO29" s="362"/>
      <c r="AP29" s="45"/>
      <c r="AQ29" s="47"/>
    </row>
    <row r="30" spans="2:71" s="2" customFormat="1" ht="14.45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63">
        <v>0</v>
      </c>
      <c r="M30" s="362"/>
      <c r="N30" s="362"/>
      <c r="O30" s="362"/>
      <c r="P30" s="45"/>
      <c r="Q30" s="45"/>
      <c r="R30" s="45"/>
      <c r="S30" s="45"/>
      <c r="T30" s="45"/>
      <c r="U30" s="45"/>
      <c r="V30" s="45"/>
      <c r="W30" s="361">
        <f>ROUND(BD51,2)</f>
        <v>0</v>
      </c>
      <c r="X30" s="362"/>
      <c r="Y30" s="362"/>
      <c r="Z30" s="362"/>
      <c r="AA30" s="362"/>
      <c r="AB30" s="362"/>
      <c r="AC30" s="362"/>
      <c r="AD30" s="362"/>
      <c r="AE30" s="362"/>
      <c r="AF30" s="45"/>
      <c r="AG30" s="45"/>
      <c r="AH30" s="45"/>
      <c r="AI30" s="45"/>
      <c r="AJ30" s="45"/>
      <c r="AK30" s="361">
        <v>0</v>
      </c>
      <c r="AL30" s="362"/>
      <c r="AM30" s="362"/>
      <c r="AN30" s="362"/>
      <c r="AO30" s="362"/>
      <c r="AP30" s="45"/>
      <c r="AQ30" s="4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</row>
    <row r="32" spans="2:71" s="1" customFormat="1" ht="25.9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368" t="s">
        <v>50</v>
      </c>
      <c r="Y32" s="369"/>
      <c r="Z32" s="369"/>
      <c r="AA32" s="369"/>
      <c r="AB32" s="369"/>
      <c r="AC32" s="50"/>
      <c r="AD32" s="50"/>
      <c r="AE32" s="50"/>
      <c r="AF32" s="50"/>
      <c r="AG32" s="50"/>
      <c r="AH32" s="50"/>
      <c r="AI32" s="50"/>
      <c r="AJ32" s="50"/>
      <c r="AK32" s="370">
        <f>SUM(AK23:AK30)</f>
        <v>0</v>
      </c>
      <c r="AL32" s="369"/>
      <c r="AM32" s="369"/>
      <c r="AN32" s="369"/>
      <c r="AO32" s="371"/>
      <c r="AP32" s="48"/>
      <c r="AQ32" s="52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51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15</v>
      </c>
      <c r="L41" s="3" t="str">
        <f>K5</f>
        <v>M18/018</v>
      </c>
      <c r="AR41" s="59"/>
    </row>
    <row r="42" spans="2:56" s="4" customFormat="1" ht="36.950000000000003" customHeight="1">
      <c r="B42" s="61"/>
      <c r="C42" s="62" t="s">
        <v>17</v>
      </c>
      <c r="L42" s="379" t="str">
        <f>K6</f>
        <v>Rekonstrukce silnice III/322 25 Černá u Bohdanče 1. etapa - SO Dešťová kanalizace</v>
      </c>
      <c r="M42" s="380"/>
      <c r="N42" s="380"/>
      <c r="O42" s="380"/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0"/>
      <c r="AM42" s="380"/>
      <c r="AN42" s="380"/>
      <c r="AO42" s="380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21</v>
      </c>
      <c r="L44" s="63" t="str">
        <f>IF(K8="","",K8)</f>
        <v>Černá u Bohdanče</v>
      </c>
      <c r="AI44" s="60" t="s">
        <v>23</v>
      </c>
      <c r="AM44" s="381" t="str">
        <f>IF(AN8= "","",AN8)</f>
        <v>27. 5. 2018</v>
      </c>
      <c r="AN44" s="381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25</v>
      </c>
      <c r="L46" s="3" t="str">
        <f>IF(E11= "","",E11)</f>
        <v>SÚS Pardubického kraje, Doubravice 98, Pardubice</v>
      </c>
      <c r="AI46" s="60" t="s">
        <v>31</v>
      </c>
      <c r="AM46" s="382" t="str">
        <f>IF(E17="","",E17)</f>
        <v>Multiaqua s.r.o.</v>
      </c>
      <c r="AN46" s="382"/>
      <c r="AO46" s="382"/>
      <c r="AP46" s="382"/>
      <c r="AR46" s="38"/>
      <c r="AS46" s="383" t="s">
        <v>52</v>
      </c>
      <c r="AT46" s="384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29</v>
      </c>
      <c r="L47" s="3" t="str">
        <f>IF(E14="","",E14)</f>
        <v>Dle výběrového řízení</v>
      </c>
      <c r="AR47" s="38"/>
      <c r="AS47" s="385"/>
      <c r="AT47" s="386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85"/>
      <c r="AT48" s="386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64" t="s">
        <v>53</v>
      </c>
      <c r="D49" s="365"/>
      <c r="E49" s="365"/>
      <c r="F49" s="365"/>
      <c r="G49" s="365"/>
      <c r="H49" s="68"/>
      <c r="I49" s="366" t="s">
        <v>54</v>
      </c>
      <c r="J49" s="365"/>
      <c r="K49" s="365"/>
      <c r="L49" s="365"/>
      <c r="M49" s="365"/>
      <c r="N49" s="365"/>
      <c r="O49" s="365"/>
      <c r="P49" s="365"/>
      <c r="Q49" s="365"/>
      <c r="R49" s="365"/>
      <c r="S49" s="365"/>
      <c r="T49" s="365"/>
      <c r="U49" s="365"/>
      <c r="V49" s="365"/>
      <c r="W49" s="365"/>
      <c r="X49" s="365"/>
      <c r="Y49" s="365"/>
      <c r="Z49" s="365"/>
      <c r="AA49" s="365"/>
      <c r="AB49" s="365"/>
      <c r="AC49" s="365"/>
      <c r="AD49" s="365"/>
      <c r="AE49" s="365"/>
      <c r="AF49" s="365"/>
      <c r="AG49" s="367" t="s">
        <v>55</v>
      </c>
      <c r="AH49" s="365"/>
      <c r="AI49" s="365"/>
      <c r="AJ49" s="365"/>
      <c r="AK49" s="365"/>
      <c r="AL49" s="365"/>
      <c r="AM49" s="365"/>
      <c r="AN49" s="366" t="s">
        <v>56</v>
      </c>
      <c r="AO49" s="365"/>
      <c r="AP49" s="365"/>
      <c r="AQ49" s="69" t="s">
        <v>57</v>
      </c>
      <c r="AR49" s="38"/>
      <c r="AS49" s="70" t="s">
        <v>58</v>
      </c>
      <c r="AT49" s="71" t="s">
        <v>59</v>
      </c>
      <c r="AU49" s="71" t="s">
        <v>60</v>
      </c>
      <c r="AV49" s="71" t="s">
        <v>61</v>
      </c>
      <c r="AW49" s="71" t="s">
        <v>62</v>
      </c>
      <c r="AX49" s="71" t="s">
        <v>63</v>
      </c>
      <c r="AY49" s="71" t="s">
        <v>64</v>
      </c>
      <c r="AZ49" s="71" t="s">
        <v>65</v>
      </c>
      <c r="BA49" s="71" t="s">
        <v>66</v>
      </c>
      <c r="BB49" s="71" t="s">
        <v>67</v>
      </c>
      <c r="BC49" s="71" t="s">
        <v>68</v>
      </c>
      <c r="BD49" s="72" t="s">
        <v>69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70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75">
        <f>ROUND(SUM(AG52:AG53),2)</f>
        <v>0</v>
      </c>
      <c r="AH51" s="375"/>
      <c r="AI51" s="375"/>
      <c r="AJ51" s="375"/>
      <c r="AK51" s="375"/>
      <c r="AL51" s="375"/>
      <c r="AM51" s="375"/>
      <c r="AN51" s="376">
        <f>SUM(AG51,AT51)</f>
        <v>0</v>
      </c>
      <c r="AO51" s="376"/>
      <c r="AP51" s="376"/>
      <c r="AQ51" s="76" t="s">
        <v>5</v>
      </c>
      <c r="AR51" s="61"/>
      <c r="AS51" s="77">
        <f>ROUND(SUM(AS52:AS53),2)</f>
        <v>0</v>
      </c>
      <c r="AT51" s="78">
        <f>ROUND(SUM(AV51:AW51),2)</f>
        <v>0</v>
      </c>
      <c r="AU51" s="79">
        <f>ROUND(SUM(AU52:AU53),5)</f>
        <v>18719.848620000001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ROUND(SUM(AZ52:AZ53),2)</f>
        <v>0</v>
      </c>
      <c r="BA51" s="78">
        <f>ROUND(SUM(BA52:BA53),2)</f>
        <v>0</v>
      </c>
      <c r="BB51" s="78">
        <f>ROUND(SUM(BB52:BB53),2)</f>
        <v>0</v>
      </c>
      <c r="BC51" s="78">
        <f>ROUND(SUM(BC52:BC53),2)</f>
        <v>0</v>
      </c>
      <c r="BD51" s="80">
        <f>ROUND(SUM(BD52:BD53),2)</f>
        <v>0</v>
      </c>
      <c r="BS51" s="62" t="s">
        <v>71</v>
      </c>
      <c r="BT51" s="62" t="s">
        <v>72</v>
      </c>
      <c r="BU51" s="81" t="s">
        <v>73</v>
      </c>
      <c r="BV51" s="62" t="s">
        <v>74</v>
      </c>
      <c r="BW51" s="62" t="s">
        <v>7</v>
      </c>
      <c r="BX51" s="62" t="s">
        <v>75</v>
      </c>
      <c r="CL51" s="62" t="s">
        <v>5</v>
      </c>
    </row>
    <row r="52" spans="1:91" s="5" customFormat="1" ht="16.5" customHeight="1">
      <c r="A52" s="82" t="s">
        <v>76</v>
      </c>
      <c r="B52" s="83"/>
      <c r="C52" s="84"/>
      <c r="D52" s="372" t="s">
        <v>77</v>
      </c>
      <c r="E52" s="372"/>
      <c r="F52" s="372"/>
      <c r="G52" s="372"/>
      <c r="H52" s="372"/>
      <c r="I52" s="85"/>
      <c r="J52" s="372" t="s">
        <v>78</v>
      </c>
      <c r="K52" s="372"/>
      <c r="L52" s="372"/>
      <c r="M52" s="372"/>
      <c r="N52" s="372"/>
      <c r="O52" s="372"/>
      <c r="P52" s="372"/>
      <c r="Q52" s="372"/>
      <c r="R52" s="372"/>
      <c r="S52" s="372"/>
      <c r="T52" s="372"/>
      <c r="U52" s="372"/>
      <c r="V52" s="372"/>
      <c r="W52" s="372"/>
      <c r="X52" s="372"/>
      <c r="Y52" s="372"/>
      <c r="Z52" s="372"/>
      <c r="AA52" s="372"/>
      <c r="AB52" s="372"/>
      <c r="AC52" s="372"/>
      <c r="AD52" s="372"/>
      <c r="AE52" s="372"/>
      <c r="AF52" s="372"/>
      <c r="AG52" s="373">
        <f>'01 - Dešťová kanalizace'!J27</f>
        <v>0</v>
      </c>
      <c r="AH52" s="374"/>
      <c r="AI52" s="374"/>
      <c r="AJ52" s="374"/>
      <c r="AK52" s="374"/>
      <c r="AL52" s="374"/>
      <c r="AM52" s="374"/>
      <c r="AN52" s="373">
        <f>SUM(AG52,AT52)</f>
        <v>0</v>
      </c>
      <c r="AO52" s="374"/>
      <c r="AP52" s="374"/>
      <c r="AQ52" s="86" t="s">
        <v>79</v>
      </c>
      <c r="AR52" s="83"/>
      <c r="AS52" s="87">
        <v>0</v>
      </c>
      <c r="AT52" s="88">
        <f>ROUND(SUM(AV52:AW52),2)</f>
        <v>0</v>
      </c>
      <c r="AU52" s="89">
        <f>'01 - Dešťová kanalizace'!P86</f>
        <v>18719.848614999995</v>
      </c>
      <c r="AV52" s="88">
        <f>'01 - Dešťová kanalizace'!J30</f>
        <v>0</v>
      </c>
      <c r="AW52" s="88">
        <f>'01 - Dešťová kanalizace'!J31</f>
        <v>0</v>
      </c>
      <c r="AX52" s="88">
        <f>'01 - Dešťová kanalizace'!J32</f>
        <v>0</v>
      </c>
      <c r="AY52" s="88">
        <f>'01 - Dešťová kanalizace'!J33</f>
        <v>0</v>
      </c>
      <c r="AZ52" s="88">
        <f>'01 - Dešťová kanalizace'!F30</f>
        <v>0</v>
      </c>
      <c r="BA52" s="88">
        <f>'01 - Dešťová kanalizace'!F31</f>
        <v>0</v>
      </c>
      <c r="BB52" s="88">
        <f>'01 - Dešťová kanalizace'!F32</f>
        <v>0</v>
      </c>
      <c r="BC52" s="88">
        <f>'01 - Dešťová kanalizace'!F33</f>
        <v>0</v>
      </c>
      <c r="BD52" s="90">
        <f>'01 - Dešťová kanalizace'!F34</f>
        <v>0</v>
      </c>
      <c r="BT52" s="91" t="s">
        <v>80</v>
      </c>
      <c r="BV52" s="91" t="s">
        <v>74</v>
      </c>
      <c r="BW52" s="91" t="s">
        <v>81</v>
      </c>
      <c r="BX52" s="91" t="s">
        <v>7</v>
      </c>
      <c r="CL52" s="91" t="s">
        <v>5</v>
      </c>
      <c r="CM52" s="91" t="s">
        <v>82</v>
      </c>
    </row>
    <row r="53" spans="1:91" s="5" customFormat="1" ht="16.5" customHeight="1">
      <c r="A53" s="82" t="s">
        <v>76</v>
      </c>
      <c r="B53" s="83"/>
      <c r="C53" s="84"/>
      <c r="D53" s="372" t="s">
        <v>83</v>
      </c>
      <c r="E53" s="372"/>
      <c r="F53" s="372"/>
      <c r="G53" s="372"/>
      <c r="H53" s="372"/>
      <c r="I53" s="85"/>
      <c r="J53" s="372" t="s">
        <v>84</v>
      </c>
      <c r="K53" s="372"/>
      <c r="L53" s="372"/>
      <c r="M53" s="372"/>
      <c r="N53" s="372"/>
      <c r="O53" s="372"/>
      <c r="P53" s="372"/>
      <c r="Q53" s="372"/>
      <c r="R53" s="372"/>
      <c r="S53" s="372"/>
      <c r="T53" s="372"/>
      <c r="U53" s="372"/>
      <c r="V53" s="372"/>
      <c r="W53" s="372"/>
      <c r="X53" s="372"/>
      <c r="Y53" s="372"/>
      <c r="Z53" s="372"/>
      <c r="AA53" s="372"/>
      <c r="AB53" s="372"/>
      <c r="AC53" s="372"/>
      <c r="AD53" s="372"/>
      <c r="AE53" s="372"/>
      <c r="AF53" s="372"/>
      <c r="AG53" s="373">
        <f>'02 - Vedlejší a ostatní n...'!J27</f>
        <v>0</v>
      </c>
      <c r="AH53" s="374"/>
      <c r="AI53" s="374"/>
      <c r="AJ53" s="374"/>
      <c r="AK53" s="374"/>
      <c r="AL53" s="374"/>
      <c r="AM53" s="374"/>
      <c r="AN53" s="373">
        <f>SUM(AG53,AT53)</f>
        <v>0</v>
      </c>
      <c r="AO53" s="374"/>
      <c r="AP53" s="374"/>
      <c r="AQ53" s="86" t="s">
        <v>79</v>
      </c>
      <c r="AR53" s="83"/>
      <c r="AS53" s="92">
        <v>0</v>
      </c>
      <c r="AT53" s="93">
        <f>ROUND(SUM(AV53:AW53),2)</f>
        <v>0</v>
      </c>
      <c r="AU53" s="94">
        <f>'02 - Vedlejší a ostatní n...'!P84</f>
        <v>0</v>
      </c>
      <c r="AV53" s="93">
        <f>'02 - Vedlejší a ostatní n...'!J30</f>
        <v>0</v>
      </c>
      <c r="AW53" s="93">
        <f>'02 - Vedlejší a ostatní n...'!J31</f>
        <v>0</v>
      </c>
      <c r="AX53" s="93">
        <f>'02 - Vedlejší a ostatní n...'!J32</f>
        <v>0</v>
      </c>
      <c r="AY53" s="93">
        <f>'02 - Vedlejší a ostatní n...'!J33</f>
        <v>0</v>
      </c>
      <c r="AZ53" s="93">
        <f>'02 - Vedlejší a ostatní n...'!F30</f>
        <v>0</v>
      </c>
      <c r="BA53" s="93">
        <f>'02 - Vedlejší a ostatní n...'!F31</f>
        <v>0</v>
      </c>
      <c r="BB53" s="93">
        <f>'02 - Vedlejší a ostatní n...'!F32</f>
        <v>0</v>
      </c>
      <c r="BC53" s="93">
        <f>'02 - Vedlejší a ostatní n...'!F33</f>
        <v>0</v>
      </c>
      <c r="BD53" s="95">
        <f>'02 - Vedlejší a ostatní n...'!F34</f>
        <v>0</v>
      </c>
      <c r="BT53" s="91" t="s">
        <v>80</v>
      </c>
      <c r="BV53" s="91" t="s">
        <v>74</v>
      </c>
      <c r="BW53" s="91" t="s">
        <v>85</v>
      </c>
      <c r="BX53" s="91" t="s">
        <v>7</v>
      </c>
      <c r="CL53" s="91" t="s">
        <v>5</v>
      </c>
      <c r="CM53" s="91" t="s">
        <v>82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100-000000000000}"/>
    <hyperlink ref="W1:AI1" location="C51" display="2) Rekapitulace objektů stavby a soupisů prací" xr:uid="{00000000-0004-0000-0100-000001000000}"/>
    <hyperlink ref="A52" location="'01 - Dešťová kanalizace'!C2" display="/" xr:uid="{00000000-0004-0000-0100-000002000000}"/>
    <hyperlink ref="A53" location="'02 - Vedlejší a ostatní n...'!C2" display="/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615"/>
  <sheetViews>
    <sheetView showGridLines="0" workbookViewId="0">
      <pane ySplit="1" topLeftCell="A584" activePane="bottomLeft" state="frozen"/>
      <selection pane="bottomLeft" activeCell="I614" activeCellId="4" sqref="I594 I601 I604 I609 I6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7"/>
      <c r="C1" s="17"/>
      <c r="D1" s="18" t="s">
        <v>1</v>
      </c>
      <c r="E1" s="17"/>
      <c r="F1" s="97" t="s">
        <v>86</v>
      </c>
      <c r="G1" s="391" t="s">
        <v>87</v>
      </c>
      <c r="H1" s="391"/>
      <c r="I1" s="17"/>
      <c r="J1" s="97" t="s">
        <v>88</v>
      </c>
      <c r="K1" s="18" t="s">
        <v>89</v>
      </c>
      <c r="L1" s="97" t="s">
        <v>90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6.5" customHeight="1">
      <c r="B7" s="28"/>
      <c r="C7" s="29"/>
      <c r="D7" s="29"/>
      <c r="E7" s="392" t="str">
        <f>'Rekapitulace stavby'!K6</f>
        <v>Rekonstrukce silnice III/322 25 Černá u Bohdanče 1. etapa - SO Dešťová kanalizace</v>
      </c>
      <c r="F7" s="393"/>
      <c r="G7" s="393"/>
      <c r="H7" s="393"/>
      <c r="I7" s="29"/>
      <c r="J7" s="29"/>
      <c r="K7" s="31"/>
    </row>
    <row r="8" spans="1:70" s="1" customFormat="1" ht="15">
      <c r="B8" s="38"/>
      <c r="C8" s="39"/>
      <c r="D8" s="36" t="s">
        <v>92</v>
      </c>
      <c r="E8" s="39"/>
      <c r="F8" s="39"/>
      <c r="G8" s="39"/>
      <c r="H8" s="39"/>
      <c r="I8" s="39"/>
      <c r="J8" s="39"/>
      <c r="K8" s="42"/>
    </row>
    <row r="9" spans="1:70" s="1" customFormat="1" ht="36.950000000000003" customHeight="1">
      <c r="B9" s="38"/>
      <c r="C9" s="39"/>
      <c r="D9" s="39"/>
      <c r="E9" s="394" t="s">
        <v>93</v>
      </c>
      <c r="F9" s="395"/>
      <c r="G9" s="395"/>
      <c r="H9" s="395"/>
      <c r="I9" s="3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>
      <c r="B11" s="38"/>
      <c r="C11" s="39"/>
      <c r="D11" s="36" t="s">
        <v>19</v>
      </c>
      <c r="E11" s="39"/>
      <c r="F11" s="34" t="s">
        <v>5</v>
      </c>
      <c r="G11" s="39"/>
      <c r="H11" s="39"/>
      <c r="I11" s="36" t="s">
        <v>20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21</v>
      </c>
      <c r="E12" s="39"/>
      <c r="F12" s="34" t="s">
        <v>22</v>
      </c>
      <c r="G12" s="39"/>
      <c r="H12" s="39"/>
      <c r="I12" s="36" t="s">
        <v>23</v>
      </c>
      <c r="J12" s="99" t="str">
        <f>'Rekapitulace stavby'!AN8</f>
        <v>27. 5. 2018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>
      <c r="B14" s="38"/>
      <c r="C14" s="39"/>
      <c r="D14" s="36" t="s">
        <v>25</v>
      </c>
      <c r="E14" s="39"/>
      <c r="F14" s="39"/>
      <c r="G14" s="39"/>
      <c r="H14" s="39"/>
      <c r="I14" s="36" t="s">
        <v>26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27</v>
      </c>
      <c r="F15" s="39"/>
      <c r="G15" s="39"/>
      <c r="H15" s="39"/>
      <c r="I15" s="36" t="s">
        <v>28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>
      <c r="B17" s="38"/>
      <c r="C17" s="39"/>
      <c r="D17" s="36" t="s">
        <v>29</v>
      </c>
      <c r="E17" s="39"/>
      <c r="F17" s="39"/>
      <c r="G17" s="39"/>
      <c r="H17" s="39"/>
      <c r="I17" s="36" t="s">
        <v>26</v>
      </c>
      <c r="J17" s="34" t="s">
        <v>5</v>
      </c>
      <c r="K17" s="42"/>
    </row>
    <row r="18" spans="2:11" s="1" customFormat="1" ht="18" customHeight="1">
      <c r="B18" s="38"/>
      <c r="C18" s="39"/>
      <c r="D18" s="39"/>
      <c r="E18" s="34" t="s">
        <v>30</v>
      </c>
      <c r="F18" s="39"/>
      <c r="G18" s="39"/>
      <c r="H18" s="39"/>
      <c r="I18" s="36" t="s">
        <v>28</v>
      </c>
      <c r="J18" s="34" t="s">
        <v>5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>
      <c r="B20" s="38"/>
      <c r="C20" s="39"/>
      <c r="D20" s="36" t="s">
        <v>31</v>
      </c>
      <c r="E20" s="39"/>
      <c r="F20" s="39"/>
      <c r="G20" s="39"/>
      <c r="H20" s="39"/>
      <c r="I20" s="36" t="s">
        <v>26</v>
      </c>
      <c r="J20" s="34" t="s">
        <v>32</v>
      </c>
      <c r="K20" s="42"/>
    </row>
    <row r="21" spans="2:11" s="1" customFormat="1" ht="18" customHeight="1">
      <c r="B21" s="38"/>
      <c r="C21" s="39"/>
      <c r="D21" s="39"/>
      <c r="E21" s="34" t="s">
        <v>33</v>
      </c>
      <c r="F21" s="39"/>
      <c r="G21" s="39"/>
      <c r="H21" s="39"/>
      <c r="I21" s="36" t="s">
        <v>28</v>
      </c>
      <c r="J21" s="34" t="s">
        <v>34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>
      <c r="B23" s="38"/>
      <c r="C23" s="39"/>
      <c r="D23" s="36" t="s">
        <v>36</v>
      </c>
      <c r="E23" s="39"/>
      <c r="F23" s="39"/>
      <c r="G23" s="39"/>
      <c r="H23" s="39"/>
      <c r="I23" s="39"/>
      <c r="J23" s="39"/>
      <c r="K23" s="42"/>
    </row>
    <row r="24" spans="2:11" s="6" customFormat="1" ht="71.25" customHeight="1">
      <c r="B24" s="100"/>
      <c r="C24" s="101"/>
      <c r="D24" s="101"/>
      <c r="E24" s="357" t="s">
        <v>37</v>
      </c>
      <c r="F24" s="357"/>
      <c r="G24" s="357"/>
      <c r="H24" s="357"/>
      <c r="I24" s="101"/>
      <c r="J24" s="101"/>
      <c r="K24" s="10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65"/>
      <c r="J26" s="65"/>
      <c r="K26" s="103"/>
    </row>
    <row r="27" spans="2:11" s="1" customFormat="1" ht="25.35" customHeight="1">
      <c r="B27" s="38"/>
      <c r="C27" s="39"/>
      <c r="D27" s="104" t="s">
        <v>38</v>
      </c>
      <c r="E27" s="39"/>
      <c r="F27" s="39"/>
      <c r="G27" s="39"/>
      <c r="H27" s="39"/>
      <c r="I27" s="39"/>
      <c r="J27" s="105">
        <f>ROUND(J86,2)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65"/>
      <c r="J28" s="65"/>
      <c r="K28" s="103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43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06">
        <f>ROUND(SUM(BE86:BE614), 2)</f>
        <v>0</v>
      </c>
      <c r="G30" s="39"/>
      <c r="H30" s="39"/>
      <c r="I30" s="107">
        <v>0.21</v>
      </c>
      <c r="J30" s="106">
        <f>ROUND(ROUND((SUM(BE86:BE614)),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06">
        <f>ROUND(SUM(BF86:BF614), 2)</f>
        <v>0</v>
      </c>
      <c r="G31" s="39"/>
      <c r="H31" s="39"/>
      <c r="I31" s="107">
        <v>0.15</v>
      </c>
      <c r="J31" s="106">
        <f>ROUND(ROUND((SUM(BF86:BF614)),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06">
        <f>ROUND(SUM(BG86:BG614), 2)</f>
        <v>0</v>
      </c>
      <c r="G32" s="39"/>
      <c r="H32" s="39"/>
      <c r="I32" s="107">
        <v>0.21</v>
      </c>
      <c r="J32" s="10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06">
        <f>ROUND(SUM(BH86:BH614), 2)</f>
        <v>0</v>
      </c>
      <c r="G33" s="39"/>
      <c r="H33" s="39"/>
      <c r="I33" s="107">
        <v>0.15</v>
      </c>
      <c r="J33" s="10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06">
        <f>ROUND(SUM(BI86:BI614), 2)</f>
        <v>0</v>
      </c>
      <c r="G34" s="39"/>
      <c r="H34" s="39"/>
      <c r="I34" s="107">
        <v>0</v>
      </c>
      <c r="J34" s="10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>
      <c r="B36" s="38"/>
      <c r="C36" s="108"/>
      <c r="D36" s="109" t="s">
        <v>48</v>
      </c>
      <c r="E36" s="68"/>
      <c r="F36" s="68"/>
      <c r="G36" s="110" t="s">
        <v>49</v>
      </c>
      <c r="H36" s="111" t="s">
        <v>50</v>
      </c>
      <c r="I36" s="68"/>
      <c r="J36" s="112">
        <f>SUM(J27:J34)</f>
        <v>0</v>
      </c>
      <c r="K36" s="11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57"/>
      <c r="J41" s="57"/>
      <c r="K41" s="114"/>
    </row>
    <row r="42" spans="2:11" s="1" customFormat="1" ht="36.950000000000003" customHeight="1">
      <c r="B42" s="38"/>
      <c r="C42" s="30" t="s">
        <v>94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>
      <c r="B44" s="38"/>
      <c r="C44" s="36" t="s">
        <v>17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16.5" customHeight="1">
      <c r="B45" s="38"/>
      <c r="C45" s="39"/>
      <c r="D45" s="39"/>
      <c r="E45" s="392" t="str">
        <f>E7</f>
        <v>Rekonstrukce silnice III/322 25 Černá u Bohdanče 1. etapa - SO Dešťová kanalizace</v>
      </c>
      <c r="F45" s="393"/>
      <c r="G45" s="393"/>
      <c r="H45" s="393"/>
      <c r="I45" s="39"/>
      <c r="J45" s="39"/>
      <c r="K45" s="42"/>
    </row>
    <row r="46" spans="2:11" s="1" customFormat="1" ht="14.45" customHeight="1">
      <c r="B46" s="38"/>
      <c r="C46" s="36" t="s">
        <v>92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17.25" customHeight="1">
      <c r="B47" s="38"/>
      <c r="C47" s="39"/>
      <c r="D47" s="39"/>
      <c r="E47" s="394" t="str">
        <f>E9</f>
        <v>01 - Dešťová kanalizace</v>
      </c>
      <c r="F47" s="395"/>
      <c r="G47" s="395"/>
      <c r="H47" s="395"/>
      <c r="I47" s="3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>
      <c r="B49" s="38"/>
      <c r="C49" s="36" t="s">
        <v>21</v>
      </c>
      <c r="D49" s="39"/>
      <c r="E49" s="39"/>
      <c r="F49" s="34" t="str">
        <f>F12</f>
        <v>Černá u Bohdanče</v>
      </c>
      <c r="G49" s="39"/>
      <c r="H49" s="39"/>
      <c r="I49" s="36" t="s">
        <v>23</v>
      </c>
      <c r="J49" s="99" t="str">
        <f>IF(J12="","",J12)</f>
        <v>27. 5. 2018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>
      <c r="B51" s="38"/>
      <c r="C51" s="36" t="s">
        <v>25</v>
      </c>
      <c r="D51" s="39"/>
      <c r="E51" s="39"/>
      <c r="F51" s="34" t="str">
        <f>E15</f>
        <v>SÚS Pardubického kraje, Doubravice 98, Pardubice</v>
      </c>
      <c r="G51" s="39"/>
      <c r="H51" s="39"/>
      <c r="I51" s="36" t="s">
        <v>31</v>
      </c>
      <c r="J51" s="357" t="str">
        <f>E21</f>
        <v>Multiaqua s.r.o.</v>
      </c>
      <c r="K51" s="42"/>
    </row>
    <row r="52" spans="2:47" s="1" customFormat="1" ht="14.45" customHeight="1">
      <c r="B52" s="38"/>
      <c r="C52" s="36" t="s">
        <v>29</v>
      </c>
      <c r="D52" s="39"/>
      <c r="E52" s="39"/>
      <c r="F52" s="34" t="str">
        <f>IF(E18="","",E18)</f>
        <v>Dle výběrového řízení</v>
      </c>
      <c r="G52" s="39"/>
      <c r="H52" s="39"/>
      <c r="I52" s="39"/>
      <c r="J52" s="387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>
      <c r="B54" s="38"/>
      <c r="C54" s="115" t="s">
        <v>95</v>
      </c>
      <c r="D54" s="108"/>
      <c r="E54" s="108"/>
      <c r="F54" s="108"/>
      <c r="G54" s="108"/>
      <c r="H54" s="108"/>
      <c r="I54" s="108"/>
      <c r="J54" s="116" t="s">
        <v>96</v>
      </c>
      <c r="K54" s="117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>
      <c r="B56" s="38"/>
      <c r="C56" s="118" t="s">
        <v>97</v>
      </c>
      <c r="D56" s="39"/>
      <c r="E56" s="39"/>
      <c r="F56" s="39"/>
      <c r="G56" s="39"/>
      <c r="H56" s="39"/>
      <c r="I56" s="39"/>
      <c r="J56" s="105">
        <f>J86</f>
        <v>0</v>
      </c>
      <c r="K56" s="42"/>
      <c r="AU56" s="24" t="s">
        <v>98</v>
      </c>
    </row>
    <row r="57" spans="2:47" s="7" customFormat="1" ht="24.95" customHeight="1">
      <c r="B57" s="119"/>
      <c r="C57" s="120"/>
      <c r="D57" s="121" t="s">
        <v>99</v>
      </c>
      <c r="E57" s="122"/>
      <c r="F57" s="122"/>
      <c r="G57" s="122"/>
      <c r="H57" s="122"/>
      <c r="I57" s="122"/>
      <c r="J57" s="123">
        <f>J87</f>
        <v>0</v>
      </c>
      <c r="K57" s="124"/>
    </row>
    <row r="58" spans="2:47" s="8" customFormat="1" ht="19.899999999999999" customHeight="1">
      <c r="B58" s="125"/>
      <c r="C58" s="126"/>
      <c r="D58" s="127" t="s">
        <v>100</v>
      </c>
      <c r="E58" s="128"/>
      <c r="F58" s="128"/>
      <c r="G58" s="128"/>
      <c r="H58" s="128"/>
      <c r="I58" s="128"/>
      <c r="J58" s="129">
        <f>J88</f>
        <v>0</v>
      </c>
      <c r="K58" s="130"/>
    </row>
    <row r="59" spans="2:47" s="8" customFormat="1" ht="19.899999999999999" customHeight="1">
      <c r="B59" s="125"/>
      <c r="C59" s="126"/>
      <c r="D59" s="127" t="s">
        <v>101</v>
      </c>
      <c r="E59" s="128"/>
      <c r="F59" s="128"/>
      <c r="G59" s="128"/>
      <c r="H59" s="128"/>
      <c r="I59" s="128"/>
      <c r="J59" s="129">
        <f>J350</f>
        <v>0</v>
      </c>
      <c r="K59" s="130"/>
    </row>
    <row r="60" spans="2:47" s="8" customFormat="1" ht="19.899999999999999" customHeight="1">
      <c r="B60" s="125"/>
      <c r="C60" s="126"/>
      <c r="D60" s="127" t="s">
        <v>102</v>
      </c>
      <c r="E60" s="128"/>
      <c r="F60" s="128"/>
      <c r="G60" s="128"/>
      <c r="H60" s="128"/>
      <c r="I60" s="128"/>
      <c r="J60" s="129">
        <f>J390</f>
        <v>0</v>
      </c>
      <c r="K60" s="130"/>
    </row>
    <row r="61" spans="2:47" s="8" customFormat="1" ht="19.899999999999999" customHeight="1">
      <c r="B61" s="125"/>
      <c r="C61" s="126"/>
      <c r="D61" s="127" t="s">
        <v>103</v>
      </c>
      <c r="E61" s="128"/>
      <c r="F61" s="128"/>
      <c r="G61" s="128"/>
      <c r="H61" s="128"/>
      <c r="I61" s="128"/>
      <c r="J61" s="129">
        <f>J414</f>
        <v>0</v>
      </c>
      <c r="K61" s="130"/>
    </row>
    <row r="62" spans="2:47" s="8" customFormat="1" ht="19.899999999999999" customHeight="1">
      <c r="B62" s="125"/>
      <c r="C62" s="126"/>
      <c r="D62" s="127" t="s">
        <v>104</v>
      </c>
      <c r="E62" s="128"/>
      <c r="F62" s="128"/>
      <c r="G62" s="128"/>
      <c r="H62" s="128"/>
      <c r="I62" s="128"/>
      <c r="J62" s="129">
        <f>J479</f>
        <v>0</v>
      </c>
      <c r="K62" s="130"/>
    </row>
    <row r="63" spans="2:47" s="8" customFormat="1" ht="19.899999999999999" customHeight="1">
      <c r="B63" s="125"/>
      <c r="C63" s="126"/>
      <c r="D63" s="127" t="s">
        <v>105</v>
      </c>
      <c r="E63" s="128"/>
      <c r="F63" s="128"/>
      <c r="G63" s="128"/>
      <c r="H63" s="128"/>
      <c r="I63" s="128"/>
      <c r="J63" s="129">
        <f>J483</f>
        <v>0</v>
      </c>
      <c r="K63" s="130"/>
    </row>
    <row r="64" spans="2:47" s="8" customFormat="1" ht="19.899999999999999" customHeight="1">
      <c r="B64" s="125"/>
      <c r="C64" s="126"/>
      <c r="D64" s="127" t="s">
        <v>106</v>
      </c>
      <c r="E64" s="128"/>
      <c r="F64" s="128"/>
      <c r="G64" s="128"/>
      <c r="H64" s="128"/>
      <c r="I64" s="128"/>
      <c r="J64" s="129">
        <f>J571</f>
        <v>0</v>
      </c>
      <c r="K64" s="130"/>
    </row>
    <row r="65" spans="2:12" s="8" customFormat="1" ht="19.899999999999999" customHeight="1">
      <c r="B65" s="125"/>
      <c r="C65" s="126"/>
      <c r="D65" s="127" t="s">
        <v>107</v>
      </c>
      <c r="E65" s="128"/>
      <c r="F65" s="128"/>
      <c r="G65" s="128"/>
      <c r="H65" s="128"/>
      <c r="I65" s="128"/>
      <c r="J65" s="129">
        <f>J593</f>
        <v>0</v>
      </c>
      <c r="K65" s="130"/>
    </row>
    <row r="66" spans="2:12" s="8" customFormat="1" ht="19.899999999999999" customHeight="1">
      <c r="B66" s="125"/>
      <c r="C66" s="126"/>
      <c r="D66" s="127" t="s">
        <v>108</v>
      </c>
      <c r="E66" s="128"/>
      <c r="F66" s="128"/>
      <c r="G66" s="128"/>
      <c r="H66" s="128"/>
      <c r="I66" s="128"/>
      <c r="J66" s="129">
        <f>J613</f>
        <v>0</v>
      </c>
      <c r="K66" s="130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39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54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38"/>
    </row>
    <row r="73" spans="2:12" s="1" customFormat="1" ht="36.950000000000003" customHeight="1">
      <c r="B73" s="38"/>
      <c r="C73" s="58" t="s">
        <v>109</v>
      </c>
      <c r="L73" s="38"/>
    </row>
    <row r="74" spans="2:12" s="1" customFormat="1" ht="6.95" customHeight="1">
      <c r="B74" s="38"/>
      <c r="L74" s="38"/>
    </row>
    <row r="75" spans="2:12" s="1" customFormat="1" ht="14.45" customHeight="1">
      <c r="B75" s="38"/>
      <c r="C75" s="60" t="s">
        <v>17</v>
      </c>
      <c r="L75" s="38"/>
    </row>
    <row r="76" spans="2:12" s="1" customFormat="1" ht="16.5" customHeight="1">
      <c r="B76" s="38"/>
      <c r="E76" s="388" t="str">
        <f>E7</f>
        <v>Rekonstrukce silnice III/322 25 Černá u Bohdanče 1. etapa - SO Dešťová kanalizace</v>
      </c>
      <c r="F76" s="389"/>
      <c r="G76" s="389"/>
      <c r="H76" s="389"/>
      <c r="L76" s="38"/>
    </row>
    <row r="77" spans="2:12" s="1" customFormat="1" ht="14.45" customHeight="1">
      <c r="B77" s="38"/>
      <c r="C77" s="60" t="s">
        <v>92</v>
      </c>
      <c r="L77" s="38"/>
    </row>
    <row r="78" spans="2:12" s="1" customFormat="1" ht="17.25" customHeight="1">
      <c r="B78" s="38"/>
      <c r="E78" s="379" t="str">
        <f>E9</f>
        <v>01 - Dešťová kanalizace</v>
      </c>
      <c r="F78" s="390"/>
      <c r="G78" s="390"/>
      <c r="H78" s="390"/>
      <c r="L78" s="38"/>
    </row>
    <row r="79" spans="2:12" s="1" customFormat="1" ht="6.95" customHeight="1">
      <c r="B79" s="38"/>
      <c r="L79" s="38"/>
    </row>
    <row r="80" spans="2:12" s="1" customFormat="1" ht="18" customHeight="1">
      <c r="B80" s="38"/>
      <c r="C80" s="60" t="s">
        <v>21</v>
      </c>
      <c r="F80" s="131" t="str">
        <f>F12</f>
        <v>Černá u Bohdanče</v>
      </c>
      <c r="I80" s="60" t="s">
        <v>23</v>
      </c>
      <c r="J80" s="64" t="str">
        <f>IF(J12="","",J12)</f>
        <v>27. 5. 2018</v>
      </c>
      <c r="L80" s="38"/>
    </row>
    <row r="81" spans="2:65" s="1" customFormat="1" ht="6.95" customHeight="1">
      <c r="B81" s="38"/>
      <c r="L81" s="38"/>
    </row>
    <row r="82" spans="2:65" s="1" customFormat="1" ht="15">
      <c r="B82" s="38"/>
      <c r="C82" s="60" t="s">
        <v>25</v>
      </c>
      <c r="F82" s="131" t="str">
        <f>E15</f>
        <v>SÚS Pardubického kraje, Doubravice 98, Pardubice</v>
      </c>
      <c r="I82" s="60" t="s">
        <v>31</v>
      </c>
      <c r="J82" s="131" t="str">
        <f>E21</f>
        <v>Multiaqua s.r.o.</v>
      </c>
      <c r="L82" s="38"/>
    </row>
    <row r="83" spans="2:65" s="1" customFormat="1" ht="14.45" customHeight="1">
      <c r="B83" s="38"/>
      <c r="C83" s="60" t="s">
        <v>29</v>
      </c>
      <c r="F83" s="131" t="str">
        <f>IF(E18="","",E18)</f>
        <v>Dle výběrového řízení</v>
      </c>
      <c r="L83" s="38"/>
    </row>
    <row r="84" spans="2:65" s="1" customFormat="1" ht="10.35" customHeight="1">
      <c r="B84" s="38"/>
      <c r="L84" s="38"/>
    </row>
    <row r="85" spans="2:65" s="9" customFormat="1" ht="29.25" customHeight="1">
      <c r="B85" s="132"/>
      <c r="C85" s="133" t="s">
        <v>110</v>
      </c>
      <c r="D85" s="134" t="s">
        <v>57</v>
      </c>
      <c r="E85" s="134" t="s">
        <v>53</v>
      </c>
      <c r="F85" s="134" t="s">
        <v>111</v>
      </c>
      <c r="G85" s="134" t="s">
        <v>112</v>
      </c>
      <c r="H85" s="134" t="s">
        <v>113</v>
      </c>
      <c r="I85" s="134" t="s">
        <v>114</v>
      </c>
      <c r="J85" s="134" t="s">
        <v>96</v>
      </c>
      <c r="K85" s="135" t="s">
        <v>115</v>
      </c>
      <c r="L85" s="132"/>
      <c r="M85" s="70" t="s">
        <v>116</v>
      </c>
      <c r="N85" s="71" t="s">
        <v>42</v>
      </c>
      <c r="O85" s="71" t="s">
        <v>117</v>
      </c>
      <c r="P85" s="71" t="s">
        <v>118</v>
      </c>
      <c r="Q85" s="71" t="s">
        <v>119</v>
      </c>
      <c r="R85" s="71" t="s">
        <v>120</v>
      </c>
      <c r="S85" s="71" t="s">
        <v>121</v>
      </c>
      <c r="T85" s="72" t="s">
        <v>122</v>
      </c>
    </row>
    <row r="86" spans="2:65" s="1" customFormat="1" ht="29.25" customHeight="1">
      <c r="B86" s="38"/>
      <c r="C86" s="74" t="s">
        <v>97</v>
      </c>
      <c r="J86" s="136">
        <f>BK86</f>
        <v>0</v>
      </c>
      <c r="L86" s="38"/>
      <c r="M86" s="73"/>
      <c r="N86" s="65"/>
      <c r="O86" s="65"/>
      <c r="P86" s="137">
        <f>P87</f>
        <v>18719.848614999995</v>
      </c>
      <c r="Q86" s="65"/>
      <c r="R86" s="137">
        <f>R87</f>
        <v>4661.6518832183992</v>
      </c>
      <c r="S86" s="65"/>
      <c r="T86" s="138">
        <f>T87</f>
        <v>735.60436199999992</v>
      </c>
      <c r="AT86" s="24" t="s">
        <v>71</v>
      </c>
      <c r="AU86" s="24" t="s">
        <v>98</v>
      </c>
      <c r="BK86" s="139">
        <f>BK87</f>
        <v>0</v>
      </c>
    </row>
    <row r="87" spans="2:65" s="10" customFormat="1" ht="37.35" customHeight="1">
      <c r="B87" s="140"/>
      <c r="D87" s="141" t="s">
        <v>71</v>
      </c>
      <c r="E87" s="142" t="s">
        <v>123</v>
      </c>
      <c r="F87" s="142" t="s">
        <v>124</v>
      </c>
      <c r="J87" s="143">
        <f>BK87</f>
        <v>0</v>
      </c>
      <c r="L87" s="140"/>
      <c r="M87" s="144"/>
      <c r="N87" s="145"/>
      <c r="O87" s="145"/>
      <c r="P87" s="146">
        <f>P88+P350+P390+P414+P479+P483+P571+P593+P613</f>
        <v>18719.848614999995</v>
      </c>
      <c r="Q87" s="145"/>
      <c r="R87" s="146">
        <f>R88+R350+R390+R414+R479+R483+R571+R593+R613</f>
        <v>4661.6518832183992</v>
      </c>
      <c r="S87" s="145"/>
      <c r="T87" s="147">
        <f>T88+T350+T390+T414+T479+T483+T571+T593+T613</f>
        <v>735.60436199999992</v>
      </c>
      <c r="AR87" s="141" t="s">
        <v>80</v>
      </c>
      <c r="AT87" s="148" t="s">
        <v>71</v>
      </c>
      <c r="AU87" s="148" t="s">
        <v>72</v>
      </c>
      <c r="AY87" s="141" t="s">
        <v>125</v>
      </c>
      <c r="BK87" s="149">
        <f>BK88+BK350+BK390+BK414+BK479+BK483+BK571+BK593+BK613</f>
        <v>0</v>
      </c>
    </row>
    <row r="88" spans="2:65" s="10" customFormat="1" ht="19.899999999999999" customHeight="1">
      <c r="B88" s="140"/>
      <c r="D88" s="141" t="s">
        <v>71</v>
      </c>
      <c r="E88" s="150" t="s">
        <v>80</v>
      </c>
      <c r="F88" s="150" t="s">
        <v>126</v>
      </c>
      <c r="J88" s="151">
        <f>BK88</f>
        <v>0</v>
      </c>
      <c r="L88" s="140"/>
      <c r="M88" s="144"/>
      <c r="N88" s="145"/>
      <c r="O88" s="145"/>
      <c r="P88" s="146">
        <f>SUM(P89:P349)</f>
        <v>8847.6092169999974</v>
      </c>
      <c r="Q88" s="145"/>
      <c r="R88" s="146">
        <f>SUM(R89:R349)</f>
        <v>4165.4272839399991</v>
      </c>
      <c r="S88" s="145"/>
      <c r="T88" s="147">
        <f>SUM(T89:T349)</f>
        <v>735.41788199999996</v>
      </c>
      <c r="AR88" s="141" t="s">
        <v>80</v>
      </c>
      <c r="AT88" s="148" t="s">
        <v>71</v>
      </c>
      <c r="AU88" s="148" t="s">
        <v>80</v>
      </c>
      <c r="AY88" s="141" t="s">
        <v>125</v>
      </c>
      <c r="BK88" s="149">
        <f>SUM(BK89:BK349)</f>
        <v>0</v>
      </c>
    </row>
    <row r="89" spans="2:65" s="1" customFormat="1" ht="51" customHeight="1">
      <c r="B89" s="152"/>
      <c r="C89" s="153" t="s">
        <v>80</v>
      </c>
      <c r="D89" s="153" t="s">
        <v>127</v>
      </c>
      <c r="E89" s="154" t="s">
        <v>128</v>
      </c>
      <c r="F89" s="155" t="s">
        <v>129</v>
      </c>
      <c r="G89" s="156" t="s">
        <v>130</v>
      </c>
      <c r="H89" s="157">
        <v>1340.212</v>
      </c>
      <c r="I89" s="335"/>
      <c r="J89" s="158">
        <f>ROUND(I89*H89,2)</f>
        <v>0</v>
      </c>
      <c r="K89" s="155" t="s">
        <v>131</v>
      </c>
      <c r="L89" s="38"/>
      <c r="M89" s="159" t="s">
        <v>5</v>
      </c>
      <c r="N89" s="160" t="s">
        <v>43</v>
      </c>
      <c r="O89" s="161">
        <v>7.2999999999999995E-2</v>
      </c>
      <c r="P89" s="161">
        <f>O89*H89</f>
        <v>97.835476</v>
      </c>
      <c r="Q89" s="161">
        <v>0</v>
      </c>
      <c r="R89" s="161">
        <f>Q89*H89</f>
        <v>0</v>
      </c>
      <c r="S89" s="161">
        <v>0.28999999999999998</v>
      </c>
      <c r="T89" s="162">
        <f>S89*H89</f>
        <v>388.66147999999998</v>
      </c>
      <c r="AR89" s="24" t="s">
        <v>132</v>
      </c>
      <c r="AT89" s="24" t="s">
        <v>127</v>
      </c>
      <c r="AU89" s="24" t="s">
        <v>82</v>
      </c>
      <c r="AY89" s="24" t="s">
        <v>125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24" t="s">
        <v>80</v>
      </c>
      <c r="BK89" s="163">
        <f>ROUND(I89*H89,2)</f>
        <v>0</v>
      </c>
      <c r="BL89" s="24" t="s">
        <v>132</v>
      </c>
      <c r="BM89" s="24" t="s">
        <v>133</v>
      </c>
    </row>
    <row r="90" spans="2:65" s="1" customFormat="1" ht="27">
      <c r="B90" s="38"/>
      <c r="D90" s="164" t="s">
        <v>134</v>
      </c>
      <c r="F90" s="165" t="s">
        <v>135</v>
      </c>
      <c r="L90" s="38"/>
      <c r="M90" s="166"/>
      <c r="N90" s="39"/>
      <c r="O90" s="39"/>
      <c r="P90" s="39"/>
      <c r="Q90" s="39"/>
      <c r="R90" s="39"/>
      <c r="S90" s="39"/>
      <c r="T90" s="67"/>
      <c r="AT90" s="24" t="s">
        <v>134</v>
      </c>
      <c r="AU90" s="24" t="s">
        <v>82</v>
      </c>
    </row>
    <row r="91" spans="2:65" s="11" customFormat="1">
      <c r="B91" s="167"/>
      <c r="D91" s="164" t="s">
        <v>136</v>
      </c>
      <c r="E91" s="168" t="s">
        <v>5</v>
      </c>
      <c r="F91" s="169" t="s">
        <v>137</v>
      </c>
      <c r="H91" s="168" t="s">
        <v>5</v>
      </c>
      <c r="L91" s="167"/>
      <c r="M91" s="170"/>
      <c r="N91" s="171"/>
      <c r="O91" s="171"/>
      <c r="P91" s="171"/>
      <c r="Q91" s="171"/>
      <c r="R91" s="171"/>
      <c r="S91" s="171"/>
      <c r="T91" s="172"/>
      <c r="AT91" s="168" t="s">
        <v>136</v>
      </c>
      <c r="AU91" s="168" t="s">
        <v>82</v>
      </c>
      <c r="AV91" s="11" t="s">
        <v>80</v>
      </c>
      <c r="AW91" s="11" t="s">
        <v>35</v>
      </c>
      <c r="AX91" s="11" t="s">
        <v>72</v>
      </c>
      <c r="AY91" s="168" t="s">
        <v>125</v>
      </c>
    </row>
    <row r="92" spans="2:65" s="11" customFormat="1">
      <c r="B92" s="167"/>
      <c r="D92" s="164" t="s">
        <v>136</v>
      </c>
      <c r="E92" s="168" t="s">
        <v>5</v>
      </c>
      <c r="F92" s="169" t="s">
        <v>138</v>
      </c>
      <c r="H92" s="168" t="s">
        <v>5</v>
      </c>
      <c r="L92" s="167"/>
      <c r="M92" s="170"/>
      <c r="N92" s="171"/>
      <c r="O92" s="171"/>
      <c r="P92" s="171"/>
      <c r="Q92" s="171"/>
      <c r="R92" s="171"/>
      <c r="S92" s="171"/>
      <c r="T92" s="172"/>
      <c r="AT92" s="168" t="s">
        <v>136</v>
      </c>
      <c r="AU92" s="168" t="s">
        <v>82</v>
      </c>
      <c r="AV92" s="11" t="s">
        <v>80</v>
      </c>
      <c r="AW92" s="11" t="s">
        <v>35</v>
      </c>
      <c r="AX92" s="11" t="s">
        <v>72</v>
      </c>
      <c r="AY92" s="168" t="s">
        <v>125</v>
      </c>
    </row>
    <row r="93" spans="2:65" s="11" customFormat="1">
      <c r="B93" s="167"/>
      <c r="D93" s="164" t="s">
        <v>136</v>
      </c>
      <c r="E93" s="168" t="s">
        <v>5</v>
      </c>
      <c r="F93" s="169" t="s">
        <v>139</v>
      </c>
      <c r="H93" s="168" t="s">
        <v>5</v>
      </c>
      <c r="L93" s="167"/>
      <c r="M93" s="170"/>
      <c r="N93" s="171"/>
      <c r="O93" s="171"/>
      <c r="P93" s="171"/>
      <c r="Q93" s="171"/>
      <c r="R93" s="171"/>
      <c r="S93" s="171"/>
      <c r="T93" s="172"/>
      <c r="AT93" s="168" t="s">
        <v>136</v>
      </c>
      <c r="AU93" s="168" t="s">
        <v>82</v>
      </c>
      <c r="AV93" s="11" t="s">
        <v>80</v>
      </c>
      <c r="AW93" s="11" t="s">
        <v>35</v>
      </c>
      <c r="AX93" s="11" t="s">
        <v>72</v>
      </c>
      <c r="AY93" s="168" t="s">
        <v>125</v>
      </c>
    </row>
    <row r="94" spans="2:65" s="12" customFormat="1">
      <c r="B94" s="173"/>
      <c r="D94" s="164" t="s">
        <v>136</v>
      </c>
      <c r="E94" s="174" t="s">
        <v>5</v>
      </c>
      <c r="F94" s="175" t="s">
        <v>140</v>
      </c>
      <c r="H94" s="176">
        <v>366.3</v>
      </c>
      <c r="L94" s="173"/>
      <c r="M94" s="177"/>
      <c r="N94" s="178"/>
      <c r="O94" s="178"/>
      <c r="P94" s="178"/>
      <c r="Q94" s="178"/>
      <c r="R94" s="178"/>
      <c r="S94" s="178"/>
      <c r="T94" s="179"/>
      <c r="AT94" s="174" t="s">
        <v>136</v>
      </c>
      <c r="AU94" s="174" t="s">
        <v>82</v>
      </c>
      <c r="AV94" s="12" t="s">
        <v>82</v>
      </c>
      <c r="AW94" s="12" t="s">
        <v>35</v>
      </c>
      <c r="AX94" s="12" t="s">
        <v>72</v>
      </c>
      <c r="AY94" s="174" t="s">
        <v>125</v>
      </c>
    </row>
    <row r="95" spans="2:65" s="12" customFormat="1">
      <c r="B95" s="173"/>
      <c r="D95" s="164" t="s">
        <v>136</v>
      </c>
      <c r="E95" s="174" t="s">
        <v>5</v>
      </c>
      <c r="F95" s="175" t="s">
        <v>141</v>
      </c>
      <c r="H95" s="176">
        <v>475.5</v>
      </c>
      <c r="L95" s="173"/>
      <c r="M95" s="177"/>
      <c r="N95" s="178"/>
      <c r="O95" s="178"/>
      <c r="P95" s="178"/>
      <c r="Q95" s="178"/>
      <c r="R95" s="178"/>
      <c r="S95" s="178"/>
      <c r="T95" s="179"/>
      <c r="AT95" s="174" t="s">
        <v>136</v>
      </c>
      <c r="AU95" s="174" t="s">
        <v>82</v>
      </c>
      <c r="AV95" s="12" t="s">
        <v>82</v>
      </c>
      <c r="AW95" s="12" t="s">
        <v>35</v>
      </c>
      <c r="AX95" s="12" t="s">
        <v>72</v>
      </c>
      <c r="AY95" s="174" t="s">
        <v>125</v>
      </c>
    </row>
    <row r="96" spans="2:65" s="12" customFormat="1">
      <c r="B96" s="173"/>
      <c r="D96" s="164" t="s">
        <v>136</v>
      </c>
      <c r="E96" s="174" t="s">
        <v>5</v>
      </c>
      <c r="F96" s="175" t="s">
        <v>142</v>
      </c>
      <c r="H96" s="176">
        <v>491.15199999999999</v>
      </c>
      <c r="L96" s="173"/>
      <c r="M96" s="177"/>
      <c r="N96" s="178"/>
      <c r="O96" s="178"/>
      <c r="P96" s="178"/>
      <c r="Q96" s="178"/>
      <c r="R96" s="178"/>
      <c r="S96" s="178"/>
      <c r="T96" s="179"/>
      <c r="AT96" s="174" t="s">
        <v>136</v>
      </c>
      <c r="AU96" s="174" t="s">
        <v>82</v>
      </c>
      <c r="AV96" s="12" t="s">
        <v>82</v>
      </c>
      <c r="AW96" s="12" t="s">
        <v>35</v>
      </c>
      <c r="AX96" s="12" t="s">
        <v>72</v>
      </c>
      <c r="AY96" s="174" t="s">
        <v>125</v>
      </c>
    </row>
    <row r="97" spans="2:65" s="13" customFormat="1">
      <c r="B97" s="180"/>
      <c r="D97" s="164" t="s">
        <v>136</v>
      </c>
      <c r="E97" s="181" t="s">
        <v>5</v>
      </c>
      <c r="F97" s="182" t="s">
        <v>143</v>
      </c>
      <c r="H97" s="183">
        <v>1332.952</v>
      </c>
      <c r="L97" s="180"/>
      <c r="M97" s="184"/>
      <c r="N97" s="185"/>
      <c r="O97" s="185"/>
      <c r="P97" s="185"/>
      <c r="Q97" s="185"/>
      <c r="R97" s="185"/>
      <c r="S97" s="185"/>
      <c r="T97" s="186"/>
      <c r="AT97" s="181" t="s">
        <v>136</v>
      </c>
      <c r="AU97" s="181" t="s">
        <v>82</v>
      </c>
      <c r="AV97" s="13" t="s">
        <v>144</v>
      </c>
      <c r="AW97" s="13" t="s">
        <v>35</v>
      </c>
      <c r="AX97" s="13" t="s">
        <v>72</v>
      </c>
      <c r="AY97" s="181" t="s">
        <v>125</v>
      </c>
    </row>
    <row r="98" spans="2:65" s="11" customFormat="1">
      <c r="B98" s="167"/>
      <c r="D98" s="164" t="s">
        <v>136</v>
      </c>
      <c r="E98" s="168" t="s">
        <v>5</v>
      </c>
      <c r="F98" s="169" t="s">
        <v>145</v>
      </c>
      <c r="H98" s="168" t="s">
        <v>5</v>
      </c>
      <c r="L98" s="167"/>
      <c r="M98" s="170"/>
      <c r="N98" s="171"/>
      <c r="O98" s="171"/>
      <c r="P98" s="171"/>
      <c r="Q98" s="171"/>
      <c r="R98" s="171"/>
      <c r="S98" s="171"/>
      <c r="T98" s="172"/>
      <c r="AT98" s="168" t="s">
        <v>136</v>
      </c>
      <c r="AU98" s="168" t="s">
        <v>82</v>
      </c>
      <c r="AV98" s="11" t="s">
        <v>80</v>
      </c>
      <c r="AW98" s="11" t="s">
        <v>35</v>
      </c>
      <c r="AX98" s="11" t="s">
        <v>72</v>
      </c>
      <c r="AY98" s="168" t="s">
        <v>125</v>
      </c>
    </row>
    <row r="99" spans="2:65" s="12" customFormat="1">
      <c r="B99" s="173"/>
      <c r="D99" s="164" t="s">
        <v>136</v>
      </c>
      <c r="E99" s="174" t="s">
        <v>5</v>
      </c>
      <c r="F99" s="175" t="s">
        <v>146</v>
      </c>
      <c r="H99" s="176">
        <v>2.3540000000000001</v>
      </c>
      <c r="L99" s="173"/>
      <c r="M99" s="177"/>
      <c r="N99" s="178"/>
      <c r="O99" s="178"/>
      <c r="P99" s="178"/>
      <c r="Q99" s="178"/>
      <c r="R99" s="178"/>
      <c r="S99" s="178"/>
      <c r="T99" s="179"/>
      <c r="AT99" s="174" t="s">
        <v>136</v>
      </c>
      <c r="AU99" s="174" t="s">
        <v>82</v>
      </c>
      <c r="AV99" s="12" t="s">
        <v>82</v>
      </c>
      <c r="AW99" s="12" t="s">
        <v>35</v>
      </c>
      <c r="AX99" s="12" t="s">
        <v>72</v>
      </c>
      <c r="AY99" s="174" t="s">
        <v>125</v>
      </c>
    </row>
    <row r="100" spans="2:65" s="13" customFormat="1">
      <c r="B100" s="180"/>
      <c r="D100" s="164" t="s">
        <v>136</v>
      </c>
      <c r="E100" s="181" t="s">
        <v>5</v>
      </c>
      <c r="F100" s="182" t="s">
        <v>143</v>
      </c>
      <c r="H100" s="183">
        <v>2.3540000000000001</v>
      </c>
      <c r="L100" s="180"/>
      <c r="M100" s="184"/>
      <c r="N100" s="185"/>
      <c r="O100" s="185"/>
      <c r="P100" s="185"/>
      <c r="Q100" s="185"/>
      <c r="R100" s="185"/>
      <c r="S100" s="185"/>
      <c r="T100" s="186"/>
      <c r="AT100" s="181" t="s">
        <v>136</v>
      </c>
      <c r="AU100" s="181" t="s">
        <v>82</v>
      </c>
      <c r="AV100" s="13" t="s">
        <v>144</v>
      </c>
      <c r="AW100" s="13" t="s">
        <v>35</v>
      </c>
      <c r="AX100" s="13" t="s">
        <v>72</v>
      </c>
      <c r="AY100" s="181" t="s">
        <v>125</v>
      </c>
    </row>
    <row r="101" spans="2:65" s="11" customFormat="1">
      <c r="B101" s="167"/>
      <c r="D101" s="164" t="s">
        <v>136</v>
      </c>
      <c r="E101" s="168" t="s">
        <v>5</v>
      </c>
      <c r="F101" s="169" t="s">
        <v>147</v>
      </c>
      <c r="H101" s="168" t="s">
        <v>5</v>
      </c>
      <c r="L101" s="167"/>
      <c r="M101" s="170"/>
      <c r="N101" s="171"/>
      <c r="O101" s="171"/>
      <c r="P101" s="171"/>
      <c r="Q101" s="171"/>
      <c r="R101" s="171"/>
      <c r="S101" s="171"/>
      <c r="T101" s="172"/>
      <c r="AT101" s="168" t="s">
        <v>136</v>
      </c>
      <c r="AU101" s="168" t="s">
        <v>82</v>
      </c>
      <c r="AV101" s="11" t="s">
        <v>80</v>
      </c>
      <c r="AW101" s="11" t="s">
        <v>35</v>
      </c>
      <c r="AX101" s="11" t="s">
        <v>72</v>
      </c>
      <c r="AY101" s="168" t="s">
        <v>125</v>
      </c>
    </row>
    <row r="102" spans="2:65" s="12" customFormat="1">
      <c r="B102" s="173"/>
      <c r="D102" s="164" t="s">
        <v>136</v>
      </c>
      <c r="E102" s="174" t="s">
        <v>5</v>
      </c>
      <c r="F102" s="175" t="s">
        <v>148</v>
      </c>
      <c r="H102" s="176">
        <v>4.9059999999999997</v>
      </c>
      <c r="L102" s="173"/>
      <c r="M102" s="177"/>
      <c r="N102" s="178"/>
      <c r="O102" s="178"/>
      <c r="P102" s="178"/>
      <c r="Q102" s="178"/>
      <c r="R102" s="178"/>
      <c r="S102" s="178"/>
      <c r="T102" s="179"/>
      <c r="AT102" s="174" t="s">
        <v>136</v>
      </c>
      <c r="AU102" s="174" t="s">
        <v>82</v>
      </c>
      <c r="AV102" s="12" t="s">
        <v>82</v>
      </c>
      <c r="AW102" s="12" t="s">
        <v>35</v>
      </c>
      <c r="AX102" s="12" t="s">
        <v>72</v>
      </c>
      <c r="AY102" s="174" t="s">
        <v>125</v>
      </c>
    </row>
    <row r="103" spans="2:65" s="13" customFormat="1">
      <c r="B103" s="180"/>
      <c r="D103" s="164" t="s">
        <v>136</v>
      </c>
      <c r="E103" s="181" t="s">
        <v>5</v>
      </c>
      <c r="F103" s="182" t="s">
        <v>143</v>
      </c>
      <c r="H103" s="183">
        <v>4.9059999999999997</v>
      </c>
      <c r="L103" s="180"/>
      <c r="M103" s="184"/>
      <c r="N103" s="185"/>
      <c r="O103" s="185"/>
      <c r="P103" s="185"/>
      <c r="Q103" s="185"/>
      <c r="R103" s="185"/>
      <c r="S103" s="185"/>
      <c r="T103" s="186"/>
      <c r="AT103" s="181" t="s">
        <v>136</v>
      </c>
      <c r="AU103" s="181" t="s">
        <v>82</v>
      </c>
      <c r="AV103" s="13" t="s">
        <v>144</v>
      </c>
      <c r="AW103" s="13" t="s">
        <v>35</v>
      </c>
      <c r="AX103" s="13" t="s">
        <v>72</v>
      </c>
      <c r="AY103" s="181" t="s">
        <v>125</v>
      </c>
    </row>
    <row r="104" spans="2:65" s="14" customFormat="1">
      <c r="B104" s="187"/>
      <c r="D104" s="164" t="s">
        <v>136</v>
      </c>
      <c r="E104" s="188" t="s">
        <v>5</v>
      </c>
      <c r="F104" s="189" t="s">
        <v>149</v>
      </c>
      <c r="H104" s="190">
        <v>1340.212</v>
      </c>
      <c r="L104" s="187"/>
      <c r="M104" s="191"/>
      <c r="N104" s="192"/>
      <c r="O104" s="192"/>
      <c r="P104" s="192"/>
      <c r="Q104" s="192"/>
      <c r="R104" s="192"/>
      <c r="S104" s="192"/>
      <c r="T104" s="193"/>
      <c r="AT104" s="188" t="s">
        <v>136</v>
      </c>
      <c r="AU104" s="188" t="s">
        <v>82</v>
      </c>
      <c r="AV104" s="14" t="s">
        <v>132</v>
      </c>
      <c r="AW104" s="14" t="s">
        <v>35</v>
      </c>
      <c r="AX104" s="14" t="s">
        <v>80</v>
      </c>
      <c r="AY104" s="188" t="s">
        <v>125</v>
      </c>
    </row>
    <row r="105" spans="2:65" s="1" customFormat="1" ht="51" customHeight="1">
      <c r="B105" s="152"/>
      <c r="C105" s="153" t="s">
        <v>82</v>
      </c>
      <c r="D105" s="153" t="s">
        <v>127</v>
      </c>
      <c r="E105" s="154" t="s">
        <v>150</v>
      </c>
      <c r="F105" s="155" t="s">
        <v>151</v>
      </c>
      <c r="G105" s="156" t="s">
        <v>130</v>
      </c>
      <c r="H105" s="157">
        <v>3.8940000000000001</v>
      </c>
      <c r="I105" s="335"/>
      <c r="J105" s="158">
        <f>ROUND(I105*H105,2)</f>
        <v>0</v>
      </c>
      <c r="K105" s="155" t="s">
        <v>131</v>
      </c>
      <c r="L105" s="38"/>
      <c r="M105" s="159" t="s">
        <v>5</v>
      </c>
      <c r="N105" s="160" t="s">
        <v>43</v>
      </c>
      <c r="O105" s="161">
        <v>0.14399999999999999</v>
      </c>
      <c r="P105" s="161">
        <f>O105*H105</f>
        <v>0.56073600000000001</v>
      </c>
      <c r="Q105" s="161">
        <v>0</v>
      </c>
      <c r="R105" s="161">
        <f>Q105*H105</f>
        <v>0</v>
      </c>
      <c r="S105" s="161">
        <v>0.57999999999999996</v>
      </c>
      <c r="T105" s="162">
        <f>S105*H105</f>
        <v>2.2585199999999999</v>
      </c>
      <c r="AR105" s="24" t="s">
        <v>132</v>
      </c>
      <c r="AT105" s="24" t="s">
        <v>127</v>
      </c>
      <c r="AU105" s="24" t="s">
        <v>82</v>
      </c>
      <c r="AY105" s="24" t="s">
        <v>125</v>
      </c>
      <c r="BE105" s="163">
        <f>IF(N105="základní",J105,0)</f>
        <v>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24" t="s">
        <v>80</v>
      </c>
      <c r="BK105" s="163">
        <f>ROUND(I105*H105,2)</f>
        <v>0</v>
      </c>
      <c r="BL105" s="24" t="s">
        <v>132</v>
      </c>
      <c r="BM105" s="24" t="s">
        <v>152</v>
      </c>
    </row>
    <row r="106" spans="2:65" s="1" customFormat="1" ht="27">
      <c r="B106" s="38"/>
      <c r="D106" s="164" t="s">
        <v>134</v>
      </c>
      <c r="F106" s="165" t="s">
        <v>153</v>
      </c>
      <c r="L106" s="38"/>
      <c r="M106" s="166"/>
      <c r="N106" s="39"/>
      <c r="O106" s="39"/>
      <c r="P106" s="39"/>
      <c r="Q106" s="39"/>
      <c r="R106" s="39"/>
      <c r="S106" s="39"/>
      <c r="T106" s="67"/>
      <c r="AT106" s="24" t="s">
        <v>134</v>
      </c>
      <c r="AU106" s="24" t="s">
        <v>82</v>
      </c>
    </row>
    <row r="107" spans="2:65" s="11" customFormat="1">
      <c r="B107" s="167"/>
      <c r="D107" s="164" t="s">
        <v>136</v>
      </c>
      <c r="E107" s="168" t="s">
        <v>5</v>
      </c>
      <c r="F107" s="169" t="s">
        <v>137</v>
      </c>
      <c r="H107" s="168" t="s">
        <v>5</v>
      </c>
      <c r="L107" s="167"/>
      <c r="M107" s="170"/>
      <c r="N107" s="171"/>
      <c r="O107" s="171"/>
      <c r="P107" s="171"/>
      <c r="Q107" s="171"/>
      <c r="R107" s="171"/>
      <c r="S107" s="171"/>
      <c r="T107" s="172"/>
      <c r="AT107" s="168" t="s">
        <v>136</v>
      </c>
      <c r="AU107" s="168" t="s">
        <v>82</v>
      </c>
      <c r="AV107" s="11" t="s">
        <v>80</v>
      </c>
      <c r="AW107" s="11" t="s">
        <v>35</v>
      </c>
      <c r="AX107" s="11" t="s">
        <v>72</v>
      </c>
      <c r="AY107" s="168" t="s">
        <v>125</v>
      </c>
    </row>
    <row r="108" spans="2:65" s="11" customFormat="1">
      <c r="B108" s="167"/>
      <c r="D108" s="164" t="s">
        <v>136</v>
      </c>
      <c r="E108" s="168" t="s">
        <v>5</v>
      </c>
      <c r="F108" s="169" t="s">
        <v>138</v>
      </c>
      <c r="H108" s="168" t="s">
        <v>5</v>
      </c>
      <c r="L108" s="167"/>
      <c r="M108" s="170"/>
      <c r="N108" s="171"/>
      <c r="O108" s="171"/>
      <c r="P108" s="171"/>
      <c r="Q108" s="171"/>
      <c r="R108" s="171"/>
      <c r="S108" s="171"/>
      <c r="T108" s="172"/>
      <c r="AT108" s="168" t="s">
        <v>136</v>
      </c>
      <c r="AU108" s="168" t="s">
        <v>82</v>
      </c>
      <c r="AV108" s="11" t="s">
        <v>80</v>
      </c>
      <c r="AW108" s="11" t="s">
        <v>35</v>
      </c>
      <c r="AX108" s="11" t="s">
        <v>72</v>
      </c>
      <c r="AY108" s="168" t="s">
        <v>125</v>
      </c>
    </row>
    <row r="109" spans="2:65" s="11" customFormat="1">
      <c r="B109" s="167"/>
      <c r="D109" s="164" t="s">
        <v>136</v>
      </c>
      <c r="E109" s="168" t="s">
        <v>5</v>
      </c>
      <c r="F109" s="169" t="s">
        <v>147</v>
      </c>
      <c r="H109" s="168" t="s">
        <v>5</v>
      </c>
      <c r="L109" s="167"/>
      <c r="M109" s="170"/>
      <c r="N109" s="171"/>
      <c r="O109" s="171"/>
      <c r="P109" s="171"/>
      <c r="Q109" s="171"/>
      <c r="R109" s="171"/>
      <c r="S109" s="171"/>
      <c r="T109" s="172"/>
      <c r="AT109" s="168" t="s">
        <v>136</v>
      </c>
      <c r="AU109" s="168" t="s">
        <v>82</v>
      </c>
      <c r="AV109" s="11" t="s">
        <v>80</v>
      </c>
      <c r="AW109" s="11" t="s">
        <v>35</v>
      </c>
      <c r="AX109" s="11" t="s">
        <v>72</v>
      </c>
      <c r="AY109" s="168" t="s">
        <v>125</v>
      </c>
    </row>
    <row r="110" spans="2:65" s="12" customFormat="1">
      <c r="B110" s="173"/>
      <c r="D110" s="164" t="s">
        <v>136</v>
      </c>
      <c r="E110" s="174" t="s">
        <v>5</v>
      </c>
      <c r="F110" s="175" t="s">
        <v>154</v>
      </c>
      <c r="H110" s="176">
        <v>3.8940000000000001</v>
      </c>
      <c r="L110" s="173"/>
      <c r="M110" s="177"/>
      <c r="N110" s="178"/>
      <c r="O110" s="178"/>
      <c r="P110" s="178"/>
      <c r="Q110" s="178"/>
      <c r="R110" s="178"/>
      <c r="S110" s="178"/>
      <c r="T110" s="179"/>
      <c r="AT110" s="174" t="s">
        <v>136</v>
      </c>
      <c r="AU110" s="174" t="s">
        <v>82</v>
      </c>
      <c r="AV110" s="12" t="s">
        <v>82</v>
      </c>
      <c r="AW110" s="12" t="s">
        <v>35</v>
      </c>
      <c r="AX110" s="12" t="s">
        <v>80</v>
      </c>
      <c r="AY110" s="174" t="s">
        <v>125</v>
      </c>
    </row>
    <row r="111" spans="2:65" s="1" customFormat="1" ht="38.25" customHeight="1">
      <c r="B111" s="152"/>
      <c r="C111" s="153" t="s">
        <v>144</v>
      </c>
      <c r="D111" s="153" t="s">
        <v>127</v>
      </c>
      <c r="E111" s="154" t="s">
        <v>155</v>
      </c>
      <c r="F111" s="155" t="s">
        <v>156</v>
      </c>
      <c r="G111" s="156" t="s">
        <v>130</v>
      </c>
      <c r="H111" s="157">
        <v>3.8940000000000001</v>
      </c>
      <c r="I111" s="335"/>
      <c r="J111" s="158">
        <f>ROUND(I111*H111,2)</f>
        <v>0</v>
      </c>
      <c r="K111" s="155" t="s">
        <v>131</v>
      </c>
      <c r="L111" s="38"/>
      <c r="M111" s="159" t="s">
        <v>5</v>
      </c>
      <c r="N111" s="160" t="s">
        <v>43</v>
      </c>
      <c r="O111" s="161">
        <v>7.8E-2</v>
      </c>
      <c r="P111" s="161">
        <f>O111*H111</f>
        <v>0.303732</v>
      </c>
      <c r="Q111" s="161">
        <v>0</v>
      </c>
      <c r="R111" s="161">
        <f>Q111*H111</f>
        <v>0</v>
      </c>
      <c r="S111" s="161">
        <v>0.22</v>
      </c>
      <c r="T111" s="162">
        <f>S111*H111</f>
        <v>0.85668</v>
      </c>
      <c r="AR111" s="24" t="s">
        <v>132</v>
      </c>
      <c r="AT111" s="24" t="s">
        <v>127</v>
      </c>
      <c r="AU111" s="24" t="s">
        <v>82</v>
      </c>
      <c r="AY111" s="24" t="s">
        <v>125</v>
      </c>
      <c r="BE111" s="163">
        <f>IF(N111="základní",J111,0)</f>
        <v>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24" t="s">
        <v>80</v>
      </c>
      <c r="BK111" s="163">
        <f>ROUND(I111*H111,2)</f>
        <v>0</v>
      </c>
      <c r="BL111" s="24" t="s">
        <v>132</v>
      </c>
      <c r="BM111" s="24" t="s">
        <v>157</v>
      </c>
    </row>
    <row r="112" spans="2:65" s="1" customFormat="1" ht="27">
      <c r="B112" s="38"/>
      <c r="D112" s="164" t="s">
        <v>134</v>
      </c>
      <c r="F112" s="165" t="s">
        <v>158</v>
      </c>
      <c r="L112" s="38"/>
      <c r="M112" s="166"/>
      <c r="N112" s="39"/>
      <c r="O112" s="39"/>
      <c r="P112" s="39"/>
      <c r="Q112" s="39"/>
      <c r="R112" s="39"/>
      <c r="S112" s="39"/>
      <c r="T112" s="67"/>
      <c r="AT112" s="24" t="s">
        <v>134</v>
      </c>
      <c r="AU112" s="24" t="s">
        <v>82</v>
      </c>
    </row>
    <row r="113" spans="2:65" s="11" customFormat="1">
      <c r="B113" s="167"/>
      <c r="D113" s="164" t="s">
        <v>136</v>
      </c>
      <c r="E113" s="168" t="s">
        <v>5</v>
      </c>
      <c r="F113" s="169" t="s">
        <v>137</v>
      </c>
      <c r="H113" s="168" t="s">
        <v>5</v>
      </c>
      <c r="L113" s="167"/>
      <c r="M113" s="170"/>
      <c r="N113" s="171"/>
      <c r="O113" s="171"/>
      <c r="P113" s="171"/>
      <c r="Q113" s="171"/>
      <c r="R113" s="171"/>
      <c r="S113" s="171"/>
      <c r="T113" s="172"/>
      <c r="AT113" s="168" t="s">
        <v>136</v>
      </c>
      <c r="AU113" s="168" t="s">
        <v>82</v>
      </c>
      <c r="AV113" s="11" t="s">
        <v>80</v>
      </c>
      <c r="AW113" s="11" t="s">
        <v>35</v>
      </c>
      <c r="AX113" s="11" t="s">
        <v>72</v>
      </c>
      <c r="AY113" s="168" t="s">
        <v>125</v>
      </c>
    </row>
    <row r="114" spans="2:65" s="11" customFormat="1">
      <c r="B114" s="167"/>
      <c r="D114" s="164" t="s">
        <v>136</v>
      </c>
      <c r="E114" s="168" t="s">
        <v>5</v>
      </c>
      <c r="F114" s="169" t="s">
        <v>138</v>
      </c>
      <c r="H114" s="168" t="s">
        <v>5</v>
      </c>
      <c r="L114" s="167"/>
      <c r="M114" s="170"/>
      <c r="N114" s="171"/>
      <c r="O114" s="171"/>
      <c r="P114" s="171"/>
      <c r="Q114" s="171"/>
      <c r="R114" s="171"/>
      <c r="S114" s="171"/>
      <c r="T114" s="172"/>
      <c r="AT114" s="168" t="s">
        <v>136</v>
      </c>
      <c r="AU114" s="168" t="s">
        <v>82</v>
      </c>
      <c r="AV114" s="11" t="s">
        <v>80</v>
      </c>
      <c r="AW114" s="11" t="s">
        <v>35</v>
      </c>
      <c r="AX114" s="11" t="s">
        <v>72</v>
      </c>
      <c r="AY114" s="168" t="s">
        <v>125</v>
      </c>
    </row>
    <row r="115" spans="2:65" s="11" customFormat="1">
      <c r="B115" s="167"/>
      <c r="D115" s="164" t="s">
        <v>136</v>
      </c>
      <c r="E115" s="168" t="s">
        <v>5</v>
      </c>
      <c r="F115" s="169" t="s">
        <v>147</v>
      </c>
      <c r="H115" s="168" t="s">
        <v>5</v>
      </c>
      <c r="L115" s="167"/>
      <c r="M115" s="170"/>
      <c r="N115" s="171"/>
      <c r="O115" s="171"/>
      <c r="P115" s="171"/>
      <c r="Q115" s="171"/>
      <c r="R115" s="171"/>
      <c r="S115" s="171"/>
      <c r="T115" s="172"/>
      <c r="AT115" s="168" t="s">
        <v>136</v>
      </c>
      <c r="AU115" s="168" t="s">
        <v>82</v>
      </c>
      <c r="AV115" s="11" t="s">
        <v>80</v>
      </c>
      <c r="AW115" s="11" t="s">
        <v>35</v>
      </c>
      <c r="AX115" s="11" t="s">
        <v>72</v>
      </c>
      <c r="AY115" s="168" t="s">
        <v>125</v>
      </c>
    </row>
    <row r="116" spans="2:65" s="12" customFormat="1">
      <c r="B116" s="173"/>
      <c r="D116" s="164" t="s">
        <v>136</v>
      </c>
      <c r="E116" s="174" t="s">
        <v>5</v>
      </c>
      <c r="F116" s="175" t="s">
        <v>154</v>
      </c>
      <c r="H116" s="176">
        <v>3.8940000000000001</v>
      </c>
      <c r="L116" s="173"/>
      <c r="M116" s="177"/>
      <c r="N116" s="178"/>
      <c r="O116" s="178"/>
      <c r="P116" s="178"/>
      <c r="Q116" s="178"/>
      <c r="R116" s="178"/>
      <c r="S116" s="178"/>
      <c r="T116" s="179"/>
      <c r="AT116" s="174" t="s">
        <v>136</v>
      </c>
      <c r="AU116" s="174" t="s">
        <v>82</v>
      </c>
      <c r="AV116" s="12" t="s">
        <v>82</v>
      </c>
      <c r="AW116" s="12" t="s">
        <v>35</v>
      </c>
      <c r="AX116" s="12" t="s">
        <v>80</v>
      </c>
      <c r="AY116" s="174" t="s">
        <v>125</v>
      </c>
    </row>
    <row r="117" spans="2:65" s="1" customFormat="1" ht="38.25" customHeight="1">
      <c r="B117" s="152"/>
      <c r="C117" s="153" t="s">
        <v>132</v>
      </c>
      <c r="D117" s="153" t="s">
        <v>127</v>
      </c>
      <c r="E117" s="154" t="s">
        <v>159</v>
      </c>
      <c r="F117" s="155" t="s">
        <v>160</v>
      </c>
      <c r="G117" s="156" t="s">
        <v>130</v>
      </c>
      <c r="H117" s="157">
        <v>5.31</v>
      </c>
      <c r="I117" s="335"/>
      <c r="J117" s="158">
        <f>ROUND(I117*H117,2)</f>
        <v>0</v>
      </c>
      <c r="K117" s="155" t="s">
        <v>131</v>
      </c>
      <c r="L117" s="38"/>
      <c r="M117" s="159" t="s">
        <v>5</v>
      </c>
      <c r="N117" s="160" t="s">
        <v>43</v>
      </c>
      <c r="O117" s="161">
        <v>7.0000000000000001E-3</v>
      </c>
      <c r="P117" s="161">
        <f>O117*H117</f>
        <v>3.7169999999999995E-2</v>
      </c>
      <c r="Q117" s="161">
        <v>6.0000000000000002E-5</v>
      </c>
      <c r="R117" s="161">
        <f>Q117*H117</f>
        <v>3.1859999999999999E-4</v>
      </c>
      <c r="S117" s="161">
        <v>0.10299999999999999</v>
      </c>
      <c r="T117" s="162">
        <f>S117*H117</f>
        <v>0.54692999999999992</v>
      </c>
      <c r="AR117" s="24" t="s">
        <v>132</v>
      </c>
      <c r="AT117" s="24" t="s">
        <v>127</v>
      </c>
      <c r="AU117" s="24" t="s">
        <v>82</v>
      </c>
      <c r="AY117" s="24" t="s">
        <v>125</v>
      </c>
      <c r="BE117" s="163">
        <f>IF(N117="základní",J117,0)</f>
        <v>0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24" t="s">
        <v>80</v>
      </c>
      <c r="BK117" s="163">
        <f>ROUND(I117*H117,2)</f>
        <v>0</v>
      </c>
      <c r="BL117" s="24" t="s">
        <v>132</v>
      </c>
      <c r="BM117" s="24" t="s">
        <v>161</v>
      </c>
    </row>
    <row r="118" spans="2:65" s="1" customFormat="1" ht="27">
      <c r="B118" s="38"/>
      <c r="D118" s="164" t="s">
        <v>134</v>
      </c>
      <c r="F118" s="165" t="s">
        <v>162</v>
      </c>
      <c r="L118" s="38"/>
      <c r="M118" s="166"/>
      <c r="N118" s="39"/>
      <c r="O118" s="39"/>
      <c r="P118" s="39"/>
      <c r="Q118" s="39"/>
      <c r="R118" s="39"/>
      <c r="S118" s="39"/>
      <c r="T118" s="67"/>
      <c r="AT118" s="24" t="s">
        <v>134</v>
      </c>
      <c r="AU118" s="24" t="s">
        <v>82</v>
      </c>
    </row>
    <row r="119" spans="2:65" s="11" customFormat="1">
      <c r="B119" s="167"/>
      <c r="D119" s="164" t="s">
        <v>136</v>
      </c>
      <c r="E119" s="168" t="s">
        <v>5</v>
      </c>
      <c r="F119" s="169" t="s">
        <v>137</v>
      </c>
      <c r="H119" s="168" t="s">
        <v>5</v>
      </c>
      <c r="L119" s="167"/>
      <c r="M119" s="170"/>
      <c r="N119" s="171"/>
      <c r="O119" s="171"/>
      <c r="P119" s="171"/>
      <c r="Q119" s="171"/>
      <c r="R119" s="171"/>
      <c r="S119" s="171"/>
      <c r="T119" s="172"/>
      <c r="AT119" s="168" t="s">
        <v>136</v>
      </c>
      <c r="AU119" s="168" t="s">
        <v>82</v>
      </c>
      <c r="AV119" s="11" t="s">
        <v>80</v>
      </c>
      <c r="AW119" s="11" t="s">
        <v>35</v>
      </c>
      <c r="AX119" s="11" t="s">
        <v>72</v>
      </c>
      <c r="AY119" s="168" t="s">
        <v>125</v>
      </c>
    </row>
    <row r="120" spans="2:65" s="11" customFormat="1">
      <c r="B120" s="167"/>
      <c r="D120" s="164" t="s">
        <v>136</v>
      </c>
      <c r="E120" s="168" t="s">
        <v>5</v>
      </c>
      <c r="F120" s="169" t="s">
        <v>138</v>
      </c>
      <c r="H120" s="168" t="s">
        <v>5</v>
      </c>
      <c r="L120" s="167"/>
      <c r="M120" s="170"/>
      <c r="N120" s="171"/>
      <c r="O120" s="171"/>
      <c r="P120" s="171"/>
      <c r="Q120" s="171"/>
      <c r="R120" s="171"/>
      <c r="S120" s="171"/>
      <c r="T120" s="172"/>
      <c r="AT120" s="168" t="s">
        <v>136</v>
      </c>
      <c r="AU120" s="168" t="s">
        <v>82</v>
      </c>
      <c r="AV120" s="11" t="s">
        <v>80</v>
      </c>
      <c r="AW120" s="11" t="s">
        <v>35</v>
      </c>
      <c r="AX120" s="11" t="s">
        <v>72</v>
      </c>
      <c r="AY120" s="168" t="s">
        <v>125</v>
      </c>
    </row>
    <row r="121" spans="2:65" s="11" customFormat="1">
      <c r="B121" s="167"/>
      <c r="D121" s="164" t="s">
        <v>136</v>
      </c>
      <c r="E121" s="168" t="s">
        <v>5</v>
      </c>
      <c r="F121" s="169" t="s">
        <v>147</v>
      </c>
      <c r="H121" s="168" t="s">
        <v>5</v>
      </c>
      <c r="L121" s="167"/>
      <c r="M121" s="170"/>
      <c r="N121" s="171"/>
      <c r="O121" s="171"/>
      <c r="P121" s="171"/>
      <c r="Q121" s="171"/>
      <c r="R121" s="171"/>
      <c r="S121" s="171"/>
      <c r="T121" s="172"/>
      <c r="AT121" s="168" t="s">
        <v>136</v>
      </c>
      <c r="AU121" s="168" t="s">
        <v>82</v>
      </c>
      <c r="AV121" s="11" t="s">
        <v>80</v>
      </c>
      <c r="AW121" s="11" t="s">
        <v>35</v>
      </c>
      <c r="AX121" s="11" t="s">
        <v>72</v>
      </c>
      <c r="AY121" s="168" t="s">
        <v>125</v>
      </c>
    </row>
    <row r="122" spans="2:65" s="12" customFormat="1">
      <c r="B122" s="173"/>
      <c r="D122" s="164" t="s">
        <v>136</v>
      </c>
      <c r="E122" s="174" t="s">
        <v>5</v>
      </c>
      <c r="F122" s="175" t="s">
        <v>163</v>
      </c>
      <c r="H122" s="176">
        <v>5.31</v>
      </c>
      <c r="L122" s="173"/>
      <c r="M122" s="177"/>
      <c r="N122" s="178"/>
      <c r="O122" s="178"/>
      <c r="P122" s="178"/>
      <c r="Q122" s="178"/>
      <c r="R122" s="178"/>
      <c r="S122" s="178"/>
      <c r="T122" s="179"/>
      <c r="AT122" s="174" t="s">
        <v>136</v>
      </c>
      <c r="AU122" s="174" t="s">
        <v>82</v>
      </c>
      <c r="AV122" s="12" t="s">
        <v>82</v>
      </c>
      <c r="AW122" s="12" t="s">
        <v>35</v>
      </c>
      <c r="AX122" s="12" t="s">
        <v>80</v>
      </c>
      <c r="AY122" s="174" t="s">
        <v>125</v>
      </c>
    </row>
    <row r="123" spans="2:65" s="1" customFormat="1" ht="38.25" customHeight="1">
      <c r="B123" s="152"/>
      <c r="C123" s="153" t="s">
        <v>164</v>
      </c>
      <c r="D123" s="153" t="s">
        <v>127</v>
      </c>
      <c r="E123" s="154" t="s">
        <v>165</v>
      </c>
      <c r="F123" s="155" t="s">
        <v>166</v>
      </c>
      <c r="G123" s="156" t="s">
        <v>130</v>
      </c>
      <c r="H123" s="157">
        <v>1340.212</v>
      </c>
      <c r="I123" s="335"/>
      <c r="J123" s="158">
        <f>ROUND(I123*H123,2)</f>
        <v>0</v>
      </c>
      <c r="K123" s="155" t="s">
        <v>131</v>
      </c>
      <c r="L123" s="38"/>
      <c r="M123" s="159" t="s">
        <v>5</v>
      </c>
      <c r="N123" s="160" t="s">
        <v>43</v>
      </c>
      <c r="O123" s="161">
        <v>2.5999999999999999E-2</v>
      </c>
      <c r="P123" s="161">
        <f>O123*H123</f>
        <v>34.845511999999999</v>
      </c>
      <c r="Q123" s="161">
        <v>1.2E-4</v>
      </c>
      <c r="R123" s="161">
        <f>Q123*H123</f>
        <v>0.16082544000000001</v>
      </c>
      <c r="S123" s="161">
        <v>0.25600000000000001</v>
      </c>
      <c r="T123" s="162">
        <f>S123*H123</f>
        <v>343.09427199999999</v>
      </c>
      <c r="AR123" s="24" t="s">
        <v>132</v>
      </c>
      <c r="AT123" s="24" t="s">
        <v>127</v>
      </c>
      <c r="AU123" s="24" t="s">
        <v>82</v>
      </c>
      <c r="AY123" s="24" t="s">
        <v>125</v>
      </c>
      <c r="BE123" s="163">
        <f>IF(N123="základní",J123,0)</f>
        <v>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24" t="s">
        <v>80</v>
      </c>
      <c r="BK123" s="163">
        <f>ROUND(I123*H123,2)</f>
        <v>0</v>
      </c>
      <c r="BL123" s="24" t="s">
        <v>132</v>
      </c>
      <c r="BM123" s="24" t="s">
        <v>167</v>
      </c>
    </row>
    <row r="124" spans="2:65" s="1" customFormat="1" ht="27">
      <c r="B124" s="38"/>
      <c r="D124" s="164" t="s">
        <v>134</v>
      </c>
      <c r="F124" s="165" t="s">
        <v>168</v>
      </c>
      <c r="L124" s="38"/>
      <c r="M124" s="166"/>
      <c r="N124" s="39"/>
      <c r="O124" s="39"/>
      <c r="P124" s="39"/>
      <c r="Q124" s="39"/>
      <c r="R124" s="39"/>
      <c r="S124" s="39"/>
      <c r="T124" s="67"/>
      <c r="AT124" s="24" t="s">
        <v>134</v>
      </c>
      <c r="AU124" s="24" t="s">
        <v>82</v>
      </c>
    </row>
    <row r="125" spans="2:65" s="11" customFormat="1">
      <c r="B125" s="167"/>
      <c r="D125" s="164" t="s">
        <v>136</v>
      </c>
      <c r="E125" s="168" t="s">
        <v>5</v>
      </c>
      <c r="F125" s="169" t="s">
        <v>137</v>
      </c>
      <c r="H125" s="168" t="s">
        <v>5</v>
      </c>
      <c r="L125" s="167"/>
      <c r="M125" s="170"/>
      <c r="N125" s="171"/>
      <c r="O125" s="171"/>
      <c r="P125" s="171"/>
      <c r="Q125" s="171"/>
      <c r="R125" s="171"/>
      <c r="S125" s="171"/>
      <c r="T125" s="172"/>
      <c r="AT125" s="168" t="s">
        <v>136</v>
      </c>
      <c r="AU125" s="168" t="s">
        <v>82</v>
      </c>
      <c r="AV125" s="11" t="s">
        <v>80</v>
      </c>
      <c r="AW125" s="11" t="s">
        <v>35</v>
      </c>
      <c r="AX125" s="11" t="s">
        <v>72</v>
      </c>
      <c r="AY125" s="168" t="s">
        <v>125</v>
      </c>
    </row>
    <row r="126" spans="2:65" s="11" customFormat="1">
      <c r="B126" s="167"/>
      <c r="D126" s="164" t="s">
        <v>136</v>
      </c>
      <c r="E126" s="168" t="s">
        <v>5</v>
      </c>
      <c r="F126" s="169" t="s">
        <v>138</v>
      </c>
      <c r="H126" s="168" t="s">
        <v>5</v>
      </c>
      <c r="L126" s="167"/>
      <c r="M126" s="170"/>
      <c r="N126" s="171"/>
      <c r="O126" s="171"/>
      <c r="P126" s="171"/>
      <c r="Q126" s="171"/>
      <c r="R126" s="171"/>
      <c r="S126" s="171"/>
      <c r="T126" s="172"/>
      <c r="AT126" s="168" t="s">
        <v>136</v>
      </c>
      <c r="AU126" s="168" t="s">
        <v>82</v>
      </c>
      <c r="AV126" s="11" t="s">
        <v>80</v>
      </c>
      <c r="AW126" s="11" t="s">
        <v>35</v>
      </c>
      <c r="AX126" s="11" t="s">
        <v>72</v>
      </c>
      <c r="AY126" s="168" t="s">
        <v>125</v>
      </c>
    </row>
    <row r="127" spans="2:65" s="11" customFormat="1">
      <c r="B127" s="167"/>
      <c r="D127" s="164" t="s">
        <v>136</v>
      </c>
      <c r="E127" s="168" t="s">
        <v>5</v>
      </c>
      <c r="F127" s="169" t="s">
        <v>139</v>
      </c>
      <c r="H127" s="168" t="s">
        <v>5</v>
      </c>
      <c r="L127" s="167"/>
      <c r="M127" s="170"/>
      <c r="N127" s="171"/>
      <c r="O127" s="171"/>
      <c r="P127" s="171"/>
      <c r="Q127" s="171"/>
      <c r="R127" s="171"/>
      <c r="S127" s="171"/>
      <c r="T127" s="172"/>
      <c r="AT127" s="168" t="s">
        <v>136</v>
      </c>
      <c r="AU127" s="168" t="s">
        <v>82</v>
      </c>
      <c r="AV127" s="11" t="s">
        <v>80</v>
      </c>
      <c r="AW127" s="11" t="s">
        <v>35</v>
      </c>
      <c r="AX127" s="11" t="s">
        <v>72</v>
      </c>
      <c r="AY127" s="168" t="s">
        <v>125</v>
      </c>
    </row>
    <row r="128" spans="2:65" s="12" customFormat="1">
      <c r="B128" s="173"/>
      <c r="D128" s="164" t="s">
        <v>136</v>
      </c>
      <c r="E128" s="174" t="s">
        <v>5</v>
      </c>
      <c r="F128" s="175" t="s">
        <v>140</v>
      </c>
      <c r="H128" s="176">
        <v>366.3</v>
      </c>
      <c r="L128" s="173"/>
      <c r="M128" s="177"/>
      <c r="N128" s="178"/>
      <c r="O128" s="178"/>
      <c r="P128" s="178"/>
      <c r="Q128" s="178"/>
      <c r="R128" s="178"/>
      <c r="S128" s="178"/>
      <c r="T128" s="179"/>
      <c r="AT128" s="174" t="s">
        <v>136</v>
      </c>
      <c r="AU128" s="174" t="s">
        <v>82</v>
      </c>
      <c r="AV128" s="12" t="s">
        <v>82</v>
      </c>
      <c r="AW128" s="12" t="s">
        <v>35</v>
      </c>
      <c r="AX128" s="12" t="s">
        <v>72</v>
      </c>
      <c r="AY128" s="174" t="s">
        <v>125</v>
      </c>
    </row>
    <row r="129" spans="2:65" s="12" customFormat="1">
      <c r="B129" s="173"/>
      <c r="D129" s="164" t="s">
        <v>136</v>
      </c>
      <c r="E129" s="174" t="s">
        <v>5</v>
      </c>
      <c r="F129" s="175" t="s">
        <v>141</v>
      </c>
      <c r="H129" s="176">
        <v>475.5</v>
      </c>
      <c r="L129" s="173"/>
      <c r="M129" s="177"/>
      <c r="N129" s="178"/>
      <c r="O129" s="178"/>
      <c r="P129" s="178"/>
      <c r="Q129" s="178"/>
      <c r="R129" s="178"/>
      <c r="S129" s="178"/>
      <c r="T129" s="179"/>
      <c r="AT129" s="174" t="s">
        <v>136</v>
      </c>
      <c r="AU129" s="174" t="s">
        <v>82</v>
      </c>
      <c r="AV129" s="12" t="s">
        <v>82</v>
      </c>
      <c r="AW129" s="12" t="s">
        <v>35</v>
      </c>
      <c r="AX129" s="12" t="s">
        <v>72</v>
      </c>
      <c r="AY129" s="174" t="s">
        <v>125</v>
      </c>
    </row>
    <row r="130" spans="2:65" s="12" customFormat="1">
      <c r="B130" s="173"/>
      <c r="D130" s="164" t="s">
        <v>136</v>
      </c>
      <c r="E130" s="174" t="s">
        <v>5</v>
      </c>
      <c r="F130" s="175" t="s">
        <v>142</v>
      </c>
      <c r="H130" s="176">
        <v>491.15199999999999</v>
      </c>
      <c r="L130" s="173"/>
      <c r="M130" s="177"/>
      <c r="N130" s="178"/>
      <c r="O130" s="178"/>
      <c r="P130" s="178"/>
      <c r="Q130" s="178"/>
      <c r="R130" s="178"/>
      <c r="S130" s="178"/>
      <c r="T130" s="179"/>
      <c r="AT130" s="174" t="s">
        <v>136</v>
      </c>
      <c r="AU130" s="174" t="s">
        <v>82</v>
      </c>
      <c r="AV130" s="12" t="s">
        <v>82</v>
      </c>
      <c r="AW130" s="12" t="s">
        <v>35</v>
      </c>
      <c r="AX130" s="12" t="s">
        <v>72</v>
      </c>
      <c r="AY130" s="174" t="s">
        <v>125</v>
      </c>
    </row>
    <row r="131" spans="2:65" s="13" customFormat="1">
      <c r="B131" s="180"/>
      <c r="D131" s="164" t="s">
        <v>136</v>
      </c>
      <c r="E131" s="181" t="s">
        <v>5</v>
      </c>
      <c r="F131" s="182" t="s">
        <v>143</v>
      </c>
      <c r="H131" s="183">
        <v>1332.952</v>
      </c>
      <c r="L131" s="180"/>
      <c r="M131" s="184"/>
      <c r="N131" s="185"/>
      <c r="O131" s="185"/>
      <c r="P131" s="185"/>
      <c r="Q131" s="185"/>
      <c r="R131" s="185"/>
      <c r="S131" s="185"/>
      <c r="T131" s="186"/>
      <c r="AT131" s="181" t="s">
        <v>136</v>
      </c>
      <c r="AU131" s="181" t="s">
        <v>82</v>
      </c>
      <c r="AV131" s="13" t="s">
        <v>144</v>
      </c>
      <c r="AW131" s="13" t="s">
        <v>35</v>
      </c>
      <c r="AX131" s="13" t="s">
        <v>72</v>
      </c>
      <c r="AY131" s="181" t="s">
        <v>125</v>
      </c>
    </row>
    <row r="132" spans="2:65" s="11" customFormat="1">
      <c r="B132" s="167"/>
      <c r="D132" s="164" t="s">
        <v>136</v>
      </c>
      <c r="E132" s="168" t="s">
        <v>5</v>
      </c>
      <c r="F132" s="169" t="s">
        <v>145</v>
      </c>
      <c r="H132" s="168" t="s">
        <v>5</v>
      </c>
      <c r="L132" s="167"/>
      <c r="M132" s="170"/>
      <c r="N132" s="171"/>
      <c r="O132" s="171"/>
      <c r="P132" s="171"/>
      <c r="Q132" s="171"/>
      <c r="R132" s="171"/>
      <c r="S132" s="171"/>
      <c r="T132" s="172"/>
      <c r="AT132" s="168" t="s">
        <v>136</v>
      </c>
      <c r="AU132" s="168" t="s">
        <v>82</v>
      </c>
      <c r="AV132" s="11" t="s">
        <v>80</v>
      </c>
      <c r="AW132" s="11" t="s">
        <v>35</v>
      </c>
      <c r="AX132" s="11" t="s">
        <v>72</v>
      </c>
      <c r="AY132" s="168" t="s">
        <v>125</v>
      </c>
    </row>
    <row r="133" spans="2:65" s="12" customFormat="1">
      <c r="B133" s="173"/>
      <c r="D133" s="164" t="s">
        <v>136</v>
      </c>
      <c r="E133" s="174" t="s">
        <v>5</v>
      </c>
      <c r="F133" s="175" t="s">
        <v>146</v>
      </c>
      <c r="H133" s="176">
        <v>2.3540000000000001</v>
      </c>
      <c r="L133" s="173"/>
      <c r="M133" s="177"/>
      <c r="N133" s="178"/>
      <c r="O133" s="178"/>
      <c r="P133" s="178"/>
      <c r="Q133" s="178"/>
      <c r="R133" s="178"/>
      <c r="S133" s="178"/>
      <c r="T133" s="179"/>
      <c r="AT133" s="174" t="s">
        <v>136</v>
      </c>
      <c r="AU133" s="174" t="s">
        <v>82</v>
      </c>
      <c r="AV133" s="12" t="s">
        <v>82</v>
      </c>
      <c r="AW133" s="12" t="s">
        <v>35</v>
      </c>
      <c r="AX133" s="12" t="s">
        <v>72</v>
      </c>
      <c r="AY133" s="174" t="s">
        <v>125</v>
      </c>
    </row>
    <row r="134" spans="2:65" s="13" customFormat="1">
      <c r="B134" s="180"/>
      <c r="D134" s="164" t="s">
        <v>136</v>
      </c>
      <c r="E134" s="181" t="s">
        <v>5</v>
      </c>
      <c r="F134" s="182" t="s">
        <v>143</v>
      </c>
      <c r="H134" s="183">
        <v>2.3540000000000001</v>
      </c>
      <c r="L134" s="180"/>
      <c r="M134" s="184"/>
      <c r="N134" s="185"/>
      <c r="O134" s="185"/>
      <c r="P134" s="185"/>
      <c r="Q134" s="185"/>
      <c r="R134" s="185"/>
      <c r="S134" s="185"/>
      <c r="T134" s="186"/>
      <c r="AT134" s="181" t="s">
        <v>136</v>
      </c>
      <c r="AU134" s="181" t="s">
        <v>82</v>
      </c>
      <c r="AV134" s="13" t="s">
        <v>144</v>
      </c>
      <c r="AW134" s="13" t="s">
        <v>35</v>
      </c>
      <c r="AX134" s="13" t="s">
        <v>72</v>
      </c>
      <c r="AY134" s="181" t="s">
        <v>125</v>
      </c>
    </row>
    <row r="135" spans="2:65" s="11" customFormat="1">
      <c r="B135" s="167"/>
      <c r="D135" s="164" t="s">
        <v>136</v>
      </c>
      <c r="E135" s="168" t="s">
        <v>5</v>
      </c>
      <c r="F135" s="169" t="s">
        <v>147</v>
      </c>
      <c r="H135" s="168" t="s">
        <v>5</v>
      </c>
      <c r="L135" s="167"/>
      <c r="M135" s="170"/>
      <c r="N135" s="171"/>
      <c r="O135" s="171"/>
      <c r="P135" s="171"/>
      <c r="Q135" s="171"/>
      <c r="R135" s="171"/>
      <c r="S135" s="171"/>
      <c r="T135" s="172"/>
      <c r="AT135" s="168" t="s">
        <v>136</v>
      </c>
      <c r="AU135" s="168" t="s">
        <v>82</v>
      </c>
      <c r="AV135" s="11" t="s">
        <v>80</v>
      </c>
      <c r="AW135" s="11" t="s">
        <v>35</v>
      </c>
      <c r="AX135" s="11" t="s">
        <v>72</v>
      </c>
      <c r="AY135" s="168" t="s">
        <v>125</v>
      </c>
    </row>
    <row r="136" spans="2:65" s="12" customFormat="1">
      <c r="B136" s="173"/>
      <c r="D136" s="164" t="s">
        <v>136</v>
      </c>
      <c r="E136" s="174" t="s">
        <v>5</v>
      </c>
      <c r="F136" s="175" t="s">
        <v>148</v>
      </c>
      <c r="H136" s="176">
        <v>4.9059999999999997</v>
      </c>
      <c r="L136" s="173"/>
      <c r="M136" s="177"/>
      <c r="N136" s="178"/>
      <c r="O136" s="178"/>
      <c r="P136" s="178"/>
      <c r="Q136" s="178"/>
      <c r="R136" s="178"/>
      <c r="S136" s="178"/>
      <c r="T136" s="179"/>
      <c r="AT136" s="174" t="s">
        <v>136</v>
      </c>
      <c r="AU136" s="174" t="s">
        <v>82</v>
      </c>
      <c r="AV136" s="12" t="s">
        <v>82</v>
      </c>
      <c r="AW136" s="12" t="s">
        <v>35</v>
      </c>
      <c r="AX136" s="12" t="s">
        <v>72</v>
      </c>
      <c r="AY136" s="174" t="s">
        <v>125</v>
      </c>
    </row>
    <row r="137" spans="2:65" s="13" customFormat="1">
      <c r="B137" s="180"/>
      <c r="D137" s="164" t="s">
        <v>136</v>
      </c>
      <c r="E137" s="181" t="s">
        <v>5</v>
      </c>
      <c r="F137" s="182" t="s">
        <v>143</v>
      </c>
      <c r="H137" s="183">
        <v>4.9059999999999997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136</v>
      </c>
      <c r="AU137" s="181" t="s">
        <v>82</v>
      </c>
      <c r="AV137" s="13" t="s">
        <v>144</v>
      </c>
      <c r="AW137" s="13" t="s">
        <v>35</v>
      </c>
      <c r="AX137" s="13" t="s">
        <v>72</v>
      </c>
      <c r="AY137" s="181" t="s">
        <v>125</v>
      </c>
    </row>
    <row r="138" spans="2:65" s="14" customFormat="1">
      <c r="B138" s="187"/>
      <c r="D138" s="164" t="s">
        <v>136</v>
      </c>
      <c r="E138" s="188" t="s">
        <v>5</v>
      </c>
      <c r="F138" s="189" t="s">
        <v>149</v>
      </c>
      <c r="H138" s="190">
        <v>1340.212</v>
      </c>
      <c r="L138" s="187"/>
      <c r="M138" s="191"/>
      <c r="N138" s="192"/>
      <c r="O138" s="192"/>
      <c r="P138" s="192"/>
      <c r="Q138" s="192"/>
      <c r="R138" s="192"/>
      <c r="S138" s="192"/>
      <c r="T138" s="193"/>
      <c r="AT138" s="188" t="s">
        <v>136</v>
      </c>
      <c r="AU138" s="188" t="s">
        <v>82</v>
      </c>
      <c r="AV138" s="14" t="s">
        <v>132</v>
      </c>
      <c r="AW138" s="14" t="s">
        <v>35</v>
      </c>
      <c r="AX138" s="14" t="s">
        <v>80</v>
      </c>
      <c r="AY138" s="188" t="s">
        <v>125</v>
      </c>
    </row>
    <row r="139" spans="2:65" s="1" customFormat="1" ht="25.5" customHeight="1">
      <c r="B139" s="152"/>
      <c r="C139" s="153" t="s">
        <v>169</v>
      </c>
      <c r="D139" s="153" t="s">
        <v>127</v>
      </c>
      <c r="E139" s="154" t="s">
        <v>170</v>
      </c>
      <c r="F139" s="155" t="s">
        <v>171</v>
      </c>
      <c r="G139" s="156" t="s">
        <v>172</v>
      </c>
      <c r="H139" s="157">
        <v>4824</v>
      </c>
      <c r="I139" s="335"/>
      <c r="J139" s="158">
        <f>ROUND(I139*H139,2)</f>
        <v>0</v>
      </c>
      <c r="K139" s="155" t="s">
        <v>131</v>
      </c>
      <c r="L139" s="38"/>
      <c r="M139" s="159" t="s">
        <v>5</v>
      </c>
      <c r="N139" s="160" t="s">
        <v>43</v>
      </c>
      <c r="O139" s="161">
        <v>0.6</v>
      </c>
      <c r="P139" s="161">
        <f>O139*H139</f>
        <v>2894.4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AR139" s="24" t="s">
        <v>132</v>
      </c>
      <c r="AT139" s="24" t="s">
        <v>127</v>
      </c>
      <c r="AU139" s="24" t="s">
        <v>82</v>
      </c>
      <c r="AY139" s="24" t="s">
        <v>125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24" t="s">
        <v>80</v>
      </c>
      <c r="BK139" s="163">
        <f>ROUND(I139*H139,2)</f>
        <v>0</v>
      </c>
      <c r="BL139" s="24" t="s">
        <v>132</v>
      </c>
      <c r="BM139" s="24" t="s">
        <v>173</v>
      </c>
    </row>
    <row r="140" spans="2:65" s="1" customFormat="1" ht="27">
      <c r="B140" s="38"/>
      <c r="D140" s="164" t="s">
        <v>134</v>
      </c>
      <c r="F140" s="165" t="s">
        <v>174</v>
      </c>
      <c r="L140" s="38"/>
      <c r="M140" s="166"/>
      <c r="N140" s="39"/>
      <c r="O140" s="39"/>
      <c r="P140" s="39"/>
      <c r="Q140" s="39"/>
      <c r="R140" s="39"/>
      <c r="S140" s="39"/>
      <c r="T140" s="67"/>
      <c r="AT140" s="24" t="s">
        <v>134</v>
      </c>
      <c r="AU140" s="24" t="s">
        <v>82</v>
      </c>
    </row>
    <row r="141" spans="2:65" s="12" customFormat="1">
      <c r="B141" s="173"/>
      <c r="D141" s="164" t="s">
        <v>136</v>
      </c>
      <c r="E141" s="174" t="s">
        <v>5</v>
      </c>
      <c r="F141" s="175" t="s">
        <v>175</v>
      </c>
      <c r="H141" s="176">
        <v>4680</v>
      </c>
      <c r="L141" s="173"/>
      <c r="M141" s="177"/>
      <c r="N141" s="178"/>
      <c r="O141" s="178"/>
      <c r="P141" s="178"/>
      <c r="Q141" s="178"/>
      <c r="R141" s="178"/>
      <c r="S141" s="178"/>
      <c r="T141" s="179"/>
      <c r="AT141" s="174" t="s">
        <v>136</v>
      </c>
      <c r="AU141" s="174" t="s">
        <v>82</v>
      </c>
      <c r="AV141" s="12" t="s">
        <v>82</v>
      </c>
      <c r="AW141" s="12" t="s">
        <v>35</v>
      </c>
      <c r="AX141" s="12" t="s">
        <v>72</v>
      </c>
      <c r="AY141" s="174" t="s">
        <v>125</v>
      </c>
    </row>
    <row r="142" spans="2:65" s="12" customFormat="1">
      <c r="B142" s="173"/>
      <c r="D142" s="164" t="s">
        <v>136</v>
      </c>
      <c r="E142" s="174" t="s">
        <v>5</v>
      </c>
      <c r="F142" s="175" t="s">
        <v>176</v>
      </c>
      <c r="H142" s="176">
        <v>105.6</v>
      </c>
      <c r="L142" s="173"/>
      <c r="M142" s="177"/>
      <c r="N142" s="178"/>
      <c r="O142" s="178"/>
      <c r="P142" s="178"/>
      <c r="Q142" s="178"/>
      <c r="R142" s="178"/>
      <c r="S142" s="178"/>
      <c r="T142" s="179"/>
      <c r="AT142" s="174" t="s">
        <v>136</v>
      </c>
      <c r="AU142" s="174" t="s">
        <v>82</v>
      </c>
      <c r="AV142" s="12" t="s">
        <v>82</v>
      </c>
      <c r="AW142" s="12" t="s">
        <v>35</v>
      </c>
      <c r="AX142" s="12" t="s">
        <v>72</v>
      </c>
      <c r="AY142" s="174" t="s">
        <v>125</v>
      </c>
    </row>
    <row r="143" spans="2:65" s="12" customFormat="1">
      <c r="B143" s="173"/>
      <c r="D143" s="164" t="s">
        <v>136</v>
      </c>
      <c r="E143" s="174" t="s">
        <v>5</v>
      </c>
      <c r="F143" s="175" t="s">
        <v>177</v>
      </c>
      <c r="H143" s="176">
        <v>38.4</v>
      </c>
      <c r="L143" s="173"/>
      <c r="M143" s="177"/>
      <c r="N143" s="178"/>
      <c r="O143" s="178"/>
      <c r="P143" s="178"/>
      <c r="Q143" s="178"/>
      <c r="R143" s="178"/>
      <c r="S143" s="178"/>
      <c r="T143" s="179"/>
      <c r="AT143" s="174" t="s">
        <v>136</v>
      </c>
      <c r="AU143" s="174" t="s">
        <v>82</v>
      </c>
      <c r="AV143" s="12" t="s">
        <v>82</v>
      </c>
      <c r="AW143" s="12" t="s">
        <v>35</v>
      </c>
      <c r="AX143" s="12" t="s">
        <v>72</v>
      </c>
      <c r="AY143" s="174" t="s">
        <v>125</v>
      </c>
    </row>
    <row r="144" spans="2:65" s="14" customFormat="1">
      <c r="B144" s="187"/>
      <c r="D144" s="164" t="s">
        <v>136</v>
      </c>
      <c r="E144" s="188" t="s">
        <v>5</v>
      </c>
      <c r="F144" s="189" t="s">
        <v>149</v>
      </c>
      <c r="H144" s="190">
        <v>4824</v>
      </c>
      <c r="L144" s="187"/>
      <c r="M144" s="191"/>
      <c r="N144" s="192"/>
      <c r="O144" s="192"/>
      <c r="P144" s="192"/>
      <c r="Q144" s="192"/>
      <c r="R144" s="192"/>
      <c r="S144" s="192"/>
      <c r="T144" s="193"/>
      <c r="AT144" s="188" t="s">
        <v>136</v>
      </c>
      <c r="AU144" s="188" t="s">
        <v>82</v>
      </c>
      <c r="AV144" s="14" t="s">
        <v>132</v>
      </c>
      <c r="AW144" s="14" t="s">
        <v>35</v>
      </c>
      <c r="AX144" s="14" t="s">
        <v>80</v>
      </c>
      <c r="AY144" s="188" t="s">
        <v>125</v>
      </c>
    </row>
    <row r="145" spans="2:65" s="1" customFormat="1" ht="25.5" customHeight="1">
      <c r="B145" s="152"/>
      <c r="C145" s="153" t="s">
        <v>178</v>
      </c>
      <c r="D145" s="153" t="s">
        <v>127</v>
      </c>
      <c r="E145" s="154" t="s">
        <v>179</v>
      </c>
      <c r="F145" s="155" t="s">
        <v>180</v>
      </c>
      <c r="G145" s="156" t="s">
        <v>181</v>
      </c>
      <c r="H145" s="157">
        <v>201</v>
      </c>
      <c r="I145" s="335"/>
      <c r="J145" s="158">
        <f>ROUND(I145*H145,2)</f>
        <v>0</v>
      </c>
      <c r="K145" s="155" t="s">
        <v>131</v>
      </c>
      <c r="L145" s="38"/>
      <c r="M145" s="159" t="s">
        <v>5</v>
      </c>
      <c r="N145" s="160" t="s">
        <v>43</v>
      </c>
      <c r="O145" s="161">
        <v>0</v>
      </c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AR145" s="24" t="s">
        <v>132</v>
      </c>
      <c r="AT145" s="24" t="s">
        <v>127</v>
      </c>
      <c r="AU145" s="24" t="s">
        <v>82</v>
      </c>
      <c r="AY145" s="24" t="s">
        <v>125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24" t="s">
        <v>80</v>
      </c>
      <c r="BK145" s="163">
        <f>ROUND(I145*H145,2)</f>
        <v>0</v>
      </c>
      <c r="BL145" s="24" t="s">
        <v>132</v>
      </c>
      <c r="BM145" s="24" t="s">
        <v>182</v>
      </c>
    </row>
    <row r="146" spans="2:65" s="12" customFormat="1">
      <c r="B146" s="173"/>
      <c r="D146" s="164" t="s">
        <v>136</v>
      </c>
      <c r="E146" s="174" t="s">
        <v>5</v>
      </c>
      <c r="F146" s="175" t="s">
        <v>183</v>
      </c>
      <c r="H146" s="176">
        <v>195</v>
      </c>
      <c r="L146" s="173"/>
      <c r="M146" s="177"/>
      <c r="N146" s="178"/>
      <c r="O146" s="178"/>
      <c r="P146" s="178"/>
      <c r="Q146" s="178"/>
      <c r="R146" s="178"/>
      <c r="S146" s="178"/>
      <c r="T146" s="179"/>
      <c r="AT146" s="174" t="s">
        <v>136</v>
      </c>
      <c r="AU146" s="174" t="s">
        <v>82</v>
      </c>
      <c r="AV146" s="12" t="s">
        <v>82</v>
      </c>
      <c r="AW146" s="12" t="s">
        <v>35</v>
      </c>
      <c r="AX146" s="12" t="s">
        <v>72</v>
      </c>
      <c r="AY146" s="174" t="s">
        <v>125</v>
      </c>
    </row>
    <row r="147" spans="2:65" s="12" customFormat="1">
      <c r="B147" s="173"/>
      <c r="D147" s="164" t="s">
        <v>136</v>
      </c>
      <c r="E147" s="174" t="s">
        <v>5</v>
      </c>
      <c r="F147" s="175" t="s">
        <v>184</v>
      </c>
      <c r="H147" s="176">
        <v>4.4000000000000004</v>
      </c>
      <c r="L147" s="173"/>
      <c r="M147" s="177"/>
      <c r="N147" s="178"/>
      <c r="O147" s="178"/>
      <c r="P147" s="178"/>
      <c r="Q147" s="178"/>
      <c r="R147" s="178"/>
      <c r="S147" s="178"/>
      <c r="T147" s="179"/>
      <c r="AT147" s="174" t="s">
        <v>136</v>
      </c>
      <c r="AU147" s="174" t="s">
        <v>82</v>
      </c>
      <c r="AV147" s="12" t="s">
        <v>82</v>
      </c>
      <c r="AW147" s="12" t="s">
        <v>35</v>
      </c>
      <c r="AX147" s="12" t="s">
        <v>72</v>
      </c>
      <c r="AY147" s="174" t="s">
        <v>125</v>
      </c>
    </row>
    <row r="148" spans="2:65" s="12" customFormat="1">
      <c r="B148" s="173"/>
      <c r="D148" s="164" t="s">
        <v>136</v>
      </c>
      <c r="E148" s="174" t="s">
        <v>5</v>
      </c>
      <c r="F148" s="175" t="s">
        <v>185</v>
      </c>
      <c r="H148" s="176">
        <v>1.6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136</v>
      </c>
      <c r="AU148" s="174" t="s">
        <v>82</v>
      </c>
      <c r="AV148" s="12" t="s">
        <v>82</v>
      </c>
      <c r="AW148" s="12" t="s">
        <v>35</v>
      </c>
      <c r="AX148" s="12" t="s">
        <v>72</v>
      </c>
      <c r="AY148" s="174" t="s">
        <v>125</v>
      </c>
    </row>
    <row r="149" spans="2:65" s="14" customFormat="1">
      <c r="B149" s="187"/>
      <c r="D149" s="164" t="s">
        <v>136</v>
      </c>
      <c r="E149" s="188" t="s">
        <v>5</v>
      </c>
      <c r="F149" s="189" t="s">
        <v>149</v>
      </c>
      <c r="H149" s="190">
        <v>201</v>
      </c>
      <c r="L149" s="187"/>
      <c r="M149" s="191"/>
      <c r="N149" s="192"/>
      <c r="O149" s="192"/>
      <c r="P149" s="192"/>
      <c r="Q149" s="192"/>
      <c r="R149" s="192"/>
      <c r="S149" s="192"/>
      <c r="T149" s="193"/>
      <c r="AT149" s="188" t="s">
        <v>136</v>
      </c>
      <c r="AU149" s="188" t="s">
        <v>82</v>
      </c>
      <c r="AV149" s="14" t="s">
        <v>132</v>
      </c>
      <c r="AW149" s="14" t="s">
        <v>35</v>
      </c>
      <c r="AX149" s="14" t="s">
        <v>80</v>
      </c>
      <c r="AY149" s="188" t="s">
        <v>125</v>
      </c>
    </row>
    <row r="150" spans="2:65" s="1" customFormat="1" ht="63.75" customHeight="1">
      <c r="B150" s="152"/>
      <c r="C150" s="153" t="s">
        <v>186</v>
      </c>
      <c r="D150" s="153" t="s">
        <v>127</v>
      </c>
      <c r="E150" s="154" t="s">
        <v>187</v>
      </c>
      <c r="F150" s="155" t="s">
        <v>188</v>
      </c>
      <c r="G150" s="156" t="s">
        <v>189</v>
      </c>
      <c r="H150" s="157">
        <v>49.2</v>
      </c>
      <c r="I150" s="335"/>
      <c r="J150" s="158">
        <f>ROUND(I150*H150,2)</f>
        <v>0</v>
      </c>
      <c r="K150" s="155" t="s">
        <v>131</v>
      </c>
      <c r="L150" s="38"/>
      <c r="M150" s="159" t="s">
        <v>5</v>
      </c>
      <c r="N150" s="160" t="s">
        <v>43</v>
      </c>
      <c r="O150" s="161">
        <v>0.70299999999999996</v>
      </c>
      <c r="P150" s="161">
        <f>O150*H150</f>
        <v>34.587600000000002</v>
      </c>
      <c r="Q150" s="161">
        <v>8.6800000000000002E-3</v>
      </c>
      <c r="R150" s="161">
        <f>Q150*H150</f>
        <v>0.42705600000000005</v>
      </c>
      <c r="S150" s="161">
        <v>0</v>
      </c>
      <c r="T150" s="162">
        <f>S150*H150</f>
        <v>0</v>
      </c>
      <c r="AR150" s="24" t="s">
        <v>132</v>
      </c>
      <c r="AT150" s="24" t="s">
        <v>127</v>
      </c>
      <c r="AU150" s="24" t="s">
        <v>82</v>
      </c>
      <c r="AY150" s="24" t="s">
        <v>125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24" t="s">
        <v>80</v>
      </c>
      <c r="BK150" s="163">
        <f>ROUND(I150*H150,2)</f>
        <v>0</v>
      </c>
      <c r="BL150" s="24" t="s">
        <v>132</v>
      </c>
      <c r="BM150" s="24" t="s">
        <v>190</v>
      </c>
    </row>
    <row r="151" spans="2:65" s="12" customFormat="1">
      <c r="B151" s="173"/>
      <c r="D151" s="164" t="s">
        <v>136</v>
      </c>
      <c r="E151" s="174" t="s">
        <v>5</v>
      </c>
      <c r="F151" s="175" t="s">
        <v>191</v>
      </c>
      <c r="H151" s="176">
        <v>16</v>
      </c>
      <c r="L151" s="173"/>
      <c r="M151" s="177"/>
      <c r="N151" s="178"/>
      <c r="O151" s="178"/>
      <c r="P151" s="178"/>
      <c r="Q151" s="178"/>
      <c r="R151" s="178"/>
      <c r="S151" s="178"/>
      <c r="T151" s="179"/>
      <c r="AT151" s="174" t="s">
        <v>136</v>
      </c>
      <c r="AU151" s="174" t="s">
        <v>82</v>
      </c>
      <c r="AV151" s="12" t="s">
        <v>82</v>
      </c>
      <c r="AW151" s="12" t="s">
        <v>35</v>
      </c>
      <c r="AX151" s="12" t="s">
        <v>72</v>
      </c>
      <c r="AY151" s="174" t="s">
        <v>125</v>
      </c>
    </row>
    <row r="152" spans="2:65" s="12" customFormat="1">
      <c r="B152" s="173"/>
      <c r="D152" s="164" t="s">
        <v>136</v>
      </c>
      <c r="E152" s="174" t="s">
        <v>5</v>
      </c>
      <c r="F152" s="175" t="s">
        <v>192</v>
      </c>
      <c r="H152" s="176">
        <v>25.5</v>
      </c>
      <c r="L152" s="173"/>
      <c r="M152" s="177"/>
      <c r="N152" s="178"/>
      <c r="O152" s="178"/>
      <c r="P152" s="178"/>
      <c r="Q152" s="178"/>
      <c r="R152" s="178"/>
      <c r="S152" s="178"/>
      <c r="T152" s="179"/>
      <c r="AT152" s="174" t="s">
        <v>136</v>
      </c>
      <c r="AU152" s="174" t="s">
        <v>82</v>
      </c>
      <c r="AV152" s="12" t="s">
        <v>82</v>
      </c>
      <c r="AW152" s="12" t="s">
        <v>35</v>
      </c>
      <c r="AX152" s="12" t="s">
        <v>72</v>
      </c>
      <c r="AY152" s="174" t="s">
        <v>125</v>
      </c>
    </row>
    <row r="153" spans="2:65" s="12" customFormat="1">
      <c r="B153" s="173"/>
      <c r="D153" s="164" t="s">
        <v>136</v>
      </c>
      <c r="E153" s="174" t="s">
        <v>5</v>
      </c>
      <c r="F153" s="175" t="s">
        <v>193</v>
      </c>
      <c r="H153" s="176">
        <v>6.6</v>
      </c>
      <c r="L153" s="173"/>
      <c r="M153" s="177"/>
      <c r="N153" s="178"/>
      <c r="O153" s="178"/>
      <c r="P153" s="178"/>
      <c r="Q153" s="178"/>
      <c r="R153" s="178"/>
      <c r="S153" s="178"/>
      <c r="T153" s="179"/>
      <c r="AT153" s="174" t="s">
        <v>136</v>
      </c>
      <c r="AU153" s="174" t="s">
        <v>82</v>
      </c>
      <c r="AV153" s="12" t="s">
        <v>82</v>
      </c>
      <c r="AW153" s="12" t="s">
        <v>35</v>
      </c>
      <c r="AX153" s="12" t="s">
        <v>72</v>
      </c>
      <c r="AY153" s="174" t="s">
        <v>125</v>
      </c>
    </row>
    <row r="154" spans="2:65" s="13" customFormat="1">
      <c r="B154" s="180"/>
      <c r="D154" s="164" t="s">
        <v>136</v>
      </c>
      <c r="E154" s="181" t="s">
        <v>5</v>
      </c>
      <c r="F154" s="182" t="s">
        <v>143</v>
      </c>
      <c r="H154" s="183">
        <v>48.1</v>
      </c>
      <c r="L154" s="180"/>
      <c r="M154" s="184"/>
      <c r="N154" s="185"/>
      <c r="O154" s="185"/>
      <c r="P154" s="185"/>
      <c r="Q154" s="185"/>
      <c r="R154" s="185"/>
      <c r="S154" s="185"/>
      <c r="T154" s="186"/>
      <c r="AT154" s="181" t="s">
        <v>136</v>
      </c>
      <c r="AU154" s="181" t="s">
        <v>82</v>
      </c>
      <c r="AV154" s="13" t="s">
        <v>144</v>
      </c>
      <c r="AW154" s="13" t="s">
        <v>35</v>
      </c>
      <c r="AX154" s="13" t="s">
        <v>72</v>
      </c>
      <c r="AY154" s="181" t="s">
        <v>125</v>
      </c>
    </row>
    <row r="155" spans="2:65" s="12" customFormat="1">
      <c r="B155" s="173"/>
      <c r="D155" s="164" t="s">
        <v>136</v>
      </c>
      <c r="E155" s="174" t="s">
        <v>5</v>
      </c>
      <c r="F155" s="175" t="s">
        <v>194</v>
      </c>
      <c r="H155" s="176">
        <v>1.1000000000000001</v>
      </c>
      <c r="L155" s="173"/>
      <c r="M155" s="177"/>
      <c r="N155" s="178"/>
      <c r="O155" s="178"/>
      <c r="P155" s="178"/>
      <c r="Q155" s="178"/>
      <c r="R155" s="178"/>
      <c r="S155" s="178"/>
      <c r="T155" s="179"/>
      <c r="AT155" s="174" t="s">
        <v>136</v>
      </c>
      <c r="AU155" s="174" t="s">
        <v>82</v>
      </c>
      <c r="AV155" s="12" t="s">
        <v>82</v>
      </c>
      <c r="AW155" s="12" t="s">
        <v>35</v>
      </c>
      <c r="AX155" s="12" t="s">
        <v>72</v>
      </c>
      <c r="AY155" s="174" t="s">
        <v>125</v>
      </c>
    </row>
    <row r="156" spans="2:65" s="14" customFormat="1">
      <c r="B156" s="187"/>
      <c r="D156" s="164" t="s">
        <v>136</v>
      </c>
      <c r="E156" s="188" t="s">
        <v>5</v>
      </c>
      <c r="F156" s="189" t="s">
        <v>149</v>
      </c>
      <c r="H156" s="190">
        <v>49.2</v>
      </c>
      <c r="L156" s="187"/>
      <c r="M156" s="191"/>
      <c r="N156" s="192"/>
      <c r="O156" s="192"/>
      <c r="P156" s="192"/>
      <c r="Q156" s="192"/>
      <c r="R156" s="192"/>
      <c r="S156" s="192"/>
      <c r="T156" s="193"/>
      <c r="AT156" s="188" t="s">
        <v>136</v>
      </c>
      <c r="AU156" s="188" t="s">
        <v>82</v>
      </c>
      <c r="AV156" s="14" t="s">
        <v>132</v>
      </c>
      <c r="AW156" s="14" t="s">
        <v>35</v>
      </c>
      <c r="AX156" s="14" t="s">
        <v>80</v>
      </c>
      <c r="AY156" s="188" t="s">
        <v>125</v>
      </c>
    </row>
    <row r="157" spans="2:65" s="1" customFormat="1" ht="63.75" customHeight="1">
      <c r="B157" s="152"/>
      <c r="C157" s="153" t="s">
        <v>195</v>
      </c>
      <c r="D157" s="153" t="s">
        <v>127</v>
      </c>
      <c r="E157" s="154" t="s">
        <v>196</v>
      </c>
      <c r="F157" s="155" t="s">
        <v>197</v>
      </c>
      <c r="G157" s="156" t="s">
        <v>189</v>
      </c>
      <c r="H157" s="157">
        <v>10.6</v>
      </c>
      <c r="I157" s="335"/>
      <c r="J157" s="158">
        <f>ROUND(I157*H157,2)</f>
        <v>0</v>
      </c>
      <c r="K157" s="155" t="s">
        <v>131</v>
      </c>
      <c r="L157" s="38"/>
      <c r="M157" s="159" t="s">
        <v>5</v>
      </c>
      <c r="N157" s="160" t="s">
        <v>43</v>
      </c>
      <c r="O157" s="161">
        <v>0.54700000000000004</v>
      </c>
      <c r="P157" s="161">
        <f>O157*H157</f>
        <v>5.7982000000000005</v>
      </c>
      <c r="Q157" s="161">
        <v>3.6900000000000002E-2</v>
      </c>
      <c r="R157" s="161">
        <f>Q157*H157</f>
        <v>0.39113999999999999</v>
      </c>
      <c r="S157" s="161">
        <v>0</v>
      </c>
      <c r="T157" s="162">
        <f>S157*H157</f>
        <v>0</v>
      </c>
      <c r="AR157" s="24" t="s">
        <v>132</v>
      </c>
      <c r="AT157" s="24" t="s">
        <v>127</v>
      </c>
      <c r="AU157" s="24" t="s">
        <v>82</v>
      </c>
      <c r="AY157" s="24" t="s">
        <v>125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24" t="s">
        <v>80</v>
      </c>
      <c r="BK157" s="163">
        <f>ROUND(I157*H157,2)</f>
        <v>0</v>
      </c>
      <c r="BL157" s="24" t="s">
        <v>132</v>
      </c>
      <c r="BM157" s="24" t="s">
        <v>198</v>
      </c>
    </row>
    <row r="158" spans="2:65" s="12" customFormat="1">
      <c r="B158" s="173"/>
      <c r="D158" s="164" t="s">
        <v>136</v>
      </c>
      <c r="E158" s="174" t="s">
        <v>5</v>
      </c>
      <c r="F158" s="175" t="s">
        <v>199</v>
      </c>
      <c r="H158" s="176">
        <v>3.2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136</v>
      </c>
      <c r="AU158" s="174" t="s">
        <v>82</v>
      </c>
      <c r="AV158" s="12" t="s">
        <v>82</v>
      </c>
      <c r="AW158" s="12" t="s">
        <v>35</v>
      </c>
      <c r="AX158" s="12" t="s">
        <v>72</v>
      </c>
      <c r="AY158" s="174" t="s">
        <v>125</v>
      </c>
    </row>
    <row r="159" spans="2:65" s="12" customFormat="1">
      <c r="B159" s="173"/>
      <c r="D159" s="164" t="s">
        <v>136</v>
      </c>
      <c r="E159" s="174" t="s">
        <v>5</v>
      </c>
      <c r="F159" s="175" t="s">
        <v>200</v>
      </c>
      <c r="H159" s="176">
        <v>3</v>
      </c>
      <c r="L159" s="173"/>
      <c r="M159" s="177"/>
      <c r="N159" s="178"/>
      <c r="O159" s="178"/>
      <c r="P159" s="178"/>
      <c r="Q159" s="178"/>
      <c r="R159" s="178"/>
      <c r="S159" s="178"/>
      <c r="T159" s="179"/>
      <c r="AT159" s="174" t="s">
        <v>136</v>
      </c>
      <c r="AU159" s="174" t="s">
        <v>82</v>
      </c>
      <c r="AV159" s="12" t="s">
        <v>82</v>
      </c>
      <c r="AW159" s="12" t="s">
        <v>35</v>
      </c>
      <c r="AX159" s="12" t="s">
        <v>72</v>
      </c>
      <c r="AY159" s="174" t="s">
        <v>125</v>
      </c>
    </row>
    <row r="160" spans="2:65" s="12" customFormat="1">
      <c r="B160" s="173"/>
      <c r="D160" s="164" t="s">
        <v>136</v>
      </c>
      <c r="E160" s="174" t="s">
        <v>5</v>
      </c>
      <c r="F160" s="175" t="s">
        <v>201</v>
      </c>
      <c r="H160" s="176">
        <v>3.3</v>
      </c>
      <c r="L160" s="173"/>
      <c r="M160" s="177"/>
      <c r="N160" s="178"/>
      <c r="O160" s="178"/>
      <c r="P160" s="178"/>
      <c r="Q160" s="178"/>
      <c r="R160" s="178"/>
      <c r="S160" s="178"/>
      <c r="T160" s="179"/>
      <c r="AT160" s="174" t="s">
        <v>136</v>
      </c>
      <c r="AU160" s="174" t="s">
        <v>82</v>
      </c>
      <c r="AV160" s="12" t="s">
        <v>82</v>
      </c>
      <c r="AW160" s="12" t="s">
        <v>35</v>
      </c>
      <c r="AX160" s="12" t="s">
        <v>72</v>
      </c>
      <c r="AY160" s="174" t="s">
        <v>125</v>
      </c>
    </row>
    <row r="161" spans="2:65" s="13" customFormat="1">
      <c r="B161" s="180"/>
      <c r="D161" s="164" t="s">
        <v>136</v>
      </c>
      <c r="E161" s="181" t="s">
        <v>5</v>
      </c>
      <c r="F161" s="182" t="s">
        <v>143</v>
      </c>
      <c r="H161" s="183">
        <v>9.5</v>
      </c>
      <c r="L161" s="180"/>
      <c r="M161" s="184"/>
      <c r="N161" s="185"/>
      <c r="O161" s="185"/>
      <c r="P161" s="185"/>
      <c r="Q161" s="185"/>
      <c r="R161" s="185"/>
      <c r="S161" s="185"/>
      <c r="T161" s="186"/>
      <c r="AT161" s="181" t="s">
        <v>136</v>
      </c>
      <c r="AU161" s="181" t="s">
        <v>82</v>
      </c>
      <c r="AV161" s="13" t="s">
        <v>144</v>
      </c>
      <c r="AW161" s="13" t="s">
        <v>35</v>
      </c>
      <c r="AX161" s="13" t="s">
        <v>72</v>
      </c>
      <c r="AY161" s="181" t="s">
        <v>125</v>
      </c>
    </row>
    <row r="162" spans="2:65" s="12" customFormat="1">
      <c r="B162" s="173"/>
      <c r="D162" s="164" t="s">
        <v>136</v>
      </c>
      <c r="E162" s="174" t="s">
        <v>5</v>
      </c>
      <c r="F162" s="175" t="s">
        <v>194</v>
      </c>
      <c r="H162" s="176">
        <v>1.1000000000000001</v>
      </c>
      <c r="L162" s="173"/>
      <c r="M162" s="177"/>
      <c r="N162" s="178"/>
      <c r="O162" s="178"/>
      <c r="P162" s="178"/>
      <c r="Q162" s="178"/>
      <c r="R162" s="178"/>
      <c r="S162" s="178"/>
      <c r="T162" s="179"/>
      <c r="AT162" s="174" t="s">
        <v>136</v>
      </c>
      <c r="AU162" s="174" t="s">
        <v>82</v>
      </c>
      <c r="AV162" s="12" t="s">
        <v>82</v>
      </c>
      <c r="AW162" s="12" t="s">
        <v>35</v>
      </c>
      <c r="AX162" s="12" t="s">
        <v>72</v>
      </c>
      <c r="AY162" s="174" t="s">
        <v>125</v>
      </c>
    </row>
    <row r="163" spans="2:65" s="14" customFormat="1">
      <c r="B163" s="187"/>
      <c r="D163" s="164" t="s">
        <v>136</v>
      </c>
      <c r="E163" s="188" t="s">
        <v>5</v>
      </c>
      <c r="F163" s="189" t="s">
        <v>149</v>
      </c>
      <c r="H163" s="190">
        <v>10.6</v>
      </c>
      <c r="L163" s="187"/>
      <c r="M163" s="191"/>
      <c r="N163" s="192"/>
      <c r="O163" s="192"/>
      <c r="P163" s="192"/>
      <c r="Q163" s="192"/>
      <c r="R163" s="192"/>
      <c r="S163" s="192"/>
      <c r="T163" s="193"/>
      <c r="AT163" s="188" t="s">
        <v>136</v>
      </c>
      <c r="AU163" s="188" t="s">
        <v>82</v>
      </c>
      <c r="AV163" s="14" t="s">
        <v>132</v>
      </c>
      <c r="AW163" s="14" t="s">
        <v>35</v>
      </c>
      <c r="AX163" s="14" t="s">
        <v>80</v>
      </c>
      <c r="AY163" s="188" t="s">
        <v>125</v>
      </c>
    </row>
    <row r="164" spans="2:65" s="1" customFormat="1" ht="38.25" customHeight="1">
      <c r="B164" s="152"/>
      <c r="C164" s="153" t="s">
        <v>202</v>
      </c>
      <c r="D164" s="153" t="s">
        <v>127</v>
      </c>
      <c r="E164" s="154" t="s">
        <v>203</v>
      </c>
      <c r="F164" s="155" t="s">
        <v>204</v>
      </c>
      <c r="G164" s="156" t="s">
        <v>205</v>
      </c>
      <c r="H164" s="157">
        <v>10.138999999999999</v>
      </c>
      <c r="I164" s="335"/>
      <c r="J164" s="158">
        <f>ROUND(I164*H164,2)</f>
        <v>0</v>
      </c>
      <c r="K164" s="155" t="s">
        <v>131</v>
      </c>
      <c r="L164" s="38"/>
      <c r="M164" s="159" t="s">
        <v>5</v>
      </c>
      <c r="N164" s="160" t="s">
        <v>43</v>
      </c>
      <c r="O164" s="161">
        <v>1.2999999999999999E-2</v>
      </c>
      <c r="P164" s="161">
        <f>O164*H164</f>
        <v>0.13180699999999998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AR164" s="24" t="s">
        <v>132</v>
      </c>
      <c r="AT164" s="24" t="s">
        <v>127</v>
      </c>
      <c r="AU164" s="24" t="s">
        <v>82</v>
      </c>
      <c r="AY164" s="24" t="s">
        <v>125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24" t="s">
        <v>80</v>
      </c>
      <c r="BK164" s="163">
        <f>ROUND(I164*H164,2)</f>
        <v>0</v>
      </c>
      <c r="BL164" s="24" t="s">
        <v>132</v>
      </c>
      <c r="BM164" s="24" t="s">
        <v>206</v>
      </c>
    </row>
    <row r="165" spans="2:65" s="11" customFormat="1">
      <c r="B165" s="167"/>
      <c r="D165" s="164" t="s">
        <v>136</v>
      </c>
      <c r="E165" s="168" t="s">
        <v>5</v>
      </c>
      <c r="F165" s="169" t="s">
        <v>137</v>
      </c>
      <c r="H165" s="168" t="s">
        <v>5</v>
      </c>
      <c r="L165" s="167"/>
      <c r="M165" s="170"/>
      <c r="N165" s="171"/>
      <c r="O165" s="171"/>
      <c r="P165" s="171"/>
      <c r="Q165" s="171"/>
      <c r="R165" s="171"/>
      <c r="S165" s="171"/>
      <c r="T165" s="172"/>
      <c r="AT165" s="168" t="s">
        <v>136</v>
      </c>
      <c r="AU165" s="168" t="s">
        <v>82</v>
      </c>
      <c r="AV165" s="11" t="s">
        <v>80</v>
      </c>
      <c r="AW165" s="11" t="s">
        <v>35</v>
      </c>
      <c r="AX165" s="11" t="s">
        <v>72</v>
      </c>
      <c r="AY165" s="168" t="s">
        <v>125</v>
      </c>
    </row>
    <row r="166" spans="2:65" s="11" customFormat="1">
      <c r="B166" s="167"/>
      <c r="D166" s="164" t="s">
        <v>136</v>
      </c>
      <c r="E166" s="168" t="s">
        <v>5</v>
      </c>
      <c r="F166" s="169" t="s">
        <v>138</v>
      </c>
      <c r="H166" s="168" t="s">
        <v>5</v>
      </c>
      <c r="L166" s="167"/>
      <c r="M166" s="170"/>
      <c r="N166" s="171"/>
      <c r="O166" s="171"/>
      <c r="P166" s="171"/>
      <c r="Q166" s="171"/>
      <c r="R166" s="171"/>
      <c r="S166" s="171"/>
      <c r="T166" s="172"/>
      <c r="AT166" s="168" t="s">
        <v>136</v>
      </c>
      <c r="AU166" s="168" t="s">
        <v>82</v>
      </c>
      <c r="AV166" s="11" t="s">
        <v>80</v>
      </c>
      <c r="AW166" s="11" t="s">
        <v>35</v>
      </c>
      <c r="AX166" s="11" t="s">
        <v>72</v>
      </c>
      <c r="AY166" s="168" t="s">
        <v>125</v>
      </c>
    </row>
    <row r="167" spans="2:65" s="12" customFormat="1">
      <c r="B167" s="173"/>
      <c r="D167" s="164" t="s">
        <v>136</v>
      </c>
      <c r="E167" s="174" t="s">
        <v>5</v>
      </c>
      <c r="F167" s="175" t="s">
        <v>207</v>
      </c>
      <c r="H167" s="176">
        <v>5.77</v>
      </c>
      <c r="L167" s="173"/>
      <c r="M167" s="177"/>
      <c r="N167" s="178"/>
      <c r="O167" s="178"/>
      <c r="P167" s="178"/>
      <c r="Q167" s="178"/>
      <c r="R167" s="178"/>
      <c r="S167" s="178"/>
      <c r="T167" s="179"/>
      <c r="AT167" s="174" t="s">
        <v>136</v>
      </c>
      <c r="AU167" s="174" t="s">
        <v>82</v>
      </c>
      <c r="AV167" s="12" t="s">
        <v>82</v>
      </c>
      <c r="AW167" s="12" t="s">
        <v>35</v>
      </c>
      <c r="AX167" s="12" t="s">
        <v>72</v>
      </c>
      <c r="AY167" s="174" t="s">
        <v>125</v>
      </c>
    </row>
    <row r="168" spans="2:65" s="12" customFormat="1">
      <c r="B168" s="173"/>
      <c r="D168" s="164" t="s">
        <v>136</v>
      </c>
      <c r="E168" s="174" t="s">
        <v>5</v>
      </c>
      <c r="F168" s="175" t="s">
        <v>208</v>
      </c>
      <c r="H168" s="176">
        <v>4.3689999999999998</v>
      </c>
      <c r="L168" s="173"/>
      <c r="M168" s="177"/>
      <c r="N168" s="178"/>
      <c r="O168" s="178"/>
      <c r="P168" s="178"/>
      <c r="Q168" s="178"/>
      <c r="R168" s="178"/>
      <c r="S168" s="178"/>
      <c r="T168" s="179"/>
      <c r="AT168" s="174" t="s">
        <v>136</v>
      </c>
      <c r="AU168" s="174" t="s">
        <v>82</v>
      </c>
      <c r="AV168" s="12" t="s">
        <v>82</v>
      </c>
      <c r="AW168" s="12" t="s">
        <v>35</v>
      </c>
      <c r="AX168" s="12" t="s">
        <v>72</v>
      </c>
      <c r="AY168" s="174" t="s">
        <v>125</v>
      </c>
    </row>
    <row r="169" spans="2:65" s="14" customFormat="1">
      <c r="B169" s="187"/>
      <c r="D169" s="164" t="s">
        <v>136</v>
      </c>
      <c r="E169" s="188" t="s">
        <v>5</v>
      </c>
      <c r="F169" s="189" t="s">
        <v>149</v>
      </c>
      <c r="H169" s="190">
        <v>10.138999999999999</v>
      </c>
      <c r="L169" s="187"/>
      <c r="M169" s="191"/>
      <c r="N169" s="192"/>
      <c r="O169" s="192"/>
      <c r="P169" s="192"/>
      <c r="Q169" s="192"/>
      <c r="R169" s="192"/>
      <c r="S169" s="192"/>
      <c r="T169" s="193"/>
      <c r="AT169" s="188" t="s">
        <v>136</v>
      </c>
      <c r="AU169" s="188" t="s">
        <v>82</v>
      </c>
      <c r="AV169" s="14" t="s">
        <v>132</v>
      </c>
      <c r="AW169" s="14" t="s">
        <v>35</v>
      </c>
      <c r="AX169" s="14" t="s">
        <v>80</v>
      </c>
      <c r="AY169" s="188" t="s">
        <v>125</v>
      </c>
    </row>
    <row r="170" spans="2:65" s="1" customFormat="1" ht="25.5" customHeight="1">
      <c r="B170" s="152"/>
      <c r="C170" s="153" t="s">
        <v>209</v>
      </c>
      <c r="D170" s="153" t="s">
        <v>127</v>
      </c>
      <c r="E170" s="154" t="s">
        <v>210</v>
      </c>
      <c r="F170" s="155" t="s">
        <v>211</v>
      </c>
      <c r="G170" s="156" t="s">
        <v>205</v>
      </c>
      <c r="H170" s="157">
        <v>159.93799999999999</v>
      </c>
      <c r="I170" s="335"/>
      <c r="J170" s="158">
        <f>ROUND(I170*H170,2)</f>
        <v>0</v>
      </c>
      <c r="K170" s="155" t="s">
        <v>131</v>
      </c>
      <c r="L170" s="38"/>
      <c r="M170" s="159" t="s">
        <v>5</v>
      </c>
      <c r="N170" s="160" t="s">
        <v>43</v>
      </c>
      <c r="O170" s="161">
        <v>1.7629999999999999</v>
      </c>
      <c r="P170" s="161">
        <f>O170*H170</f>
        <v>281.97069399999998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AR170" s="24" t="s">
        <v>132</v>
      </c>
      <c r="AT170" s="24" t="s">
        <v>127</v>
      </c>
      <c r="AU170" s="24" t="s">
        <v>82</v>
      </c>
      <c r="AY170" s="24" t="s">
        <v>125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24" t="s">
        <v>80</v>
      </c>
      <c r="BK170" s="163">
        <f>ROUND(I170*H170,2)</f>
        <v>0</v>
      </c>
      <c r="BL170" s="24" t="s">
        <v>132</v>
      </c>
      <c r="BM170" s="24" t="s">
        <v>212</v>
      </c>
    </row>
    <row r="171" spans="2:65" s="12" customFormat="1">
      <c r="B171" s="173"/>
      <c r="D171" s="164" t="s">
        <v>136</v>
      </c>
      <c r="E171" s="174" t="s">
        <v>5</v>
      </c>
      <c r="F171" s="175" t="s">
        <v>213</v>
      </c>
      <c r="H171" s="176">
        <v>51.648000000000003</v>
      </c>
      <c r="L171" s="173"/>
      <c r="M171" s="177"/>
      <c r="N171" s="178"/>
      <c r="O171" s="178"/>
      <c r="P171" s="178"/>
      <c r="Q171" s="178"/>
      <c r="R171" s="178"/>
      <c r="S171" s="178"/>
      <c r="T171" s="179"/>
      <c r="AT171" s="174" t="s">
        <v>136</v>
      </c>
      <c r="AU171" s="174" t="s">
        <v>82</v>
      </c>
      <c r="AV171" s="12" t="s">
        <v>82</v>
      </c>
      <c r="AW171" s="12" t="s">
        <v>35</v>
      </c>
      <c r="AX171" s="12" t="s">
        <v>72</v>
      </c>
      <c r="AY171" s="174" t="s">
        <v>125</v>
      </c>
    </row>
    <row r="172" spans="2:65" s="12" customFormat="1">
      <c r="B172" s="173"/>
      <c r="D172" s="164" t="s">
        <v>136</v>
      </c>
      <c r="E172" s="174" t="s">
        <v>5</v>
      </c>
      <c r="F172" s="175" t="s">
        <v>214</v>
      </c>
      <c r="H172" s="176">
        <v>76.665000000000006</v>
      </c>
      <c r="L172" s="173"/>
      <c r="M172" s="177"/>
      <c r="N172" s="178"/>
      <c r="O172" s="178"/>
      <c r="P172" s="178"/>
      <c r="Q172" s="178"/>
      <c r="R172" s="178"/>
      <c r="S172" s="178"/>
      <c r="T172" s="179"/>
      <c r="AT172" s="174" t="s">
        <v>136</v>
      </c>
      <c r="AU172" s="174" t="s">
        <v>82</v>
      </c>
      <c r="AV172" s="12" t="s">
        <v>82</v>
      </c>
      <c r="AW172" s="12" t="s">
        <v>35</v>
      </c>
      <c r="AX172" s="12" t="s">
        <v>72</v>
      </c>
      <c r="AY172" s="174" t="s">
        <v>125</v>
      </c>
    </row>
    <row r="173" spans="2:65" s="12" customFormat="1">
      <c r="B173" s="173"/>
      <c r="D173" s="164" t="s">
        <v>136</v>
      </c>
      <c r="E173" s="174" t="s">
        <v>5</v>
      </c>
      <c r="F173" s="175" t="s">
        <v>215</v>
      </c>
      <c r="H173" s="176">
        <v>26.631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136</v>
      </c>
      <c r="AU173" s="174" t="s">
        <v>82</v>
      </c>
      <c r="AV173" s="12" t="s">
        <v>82</v>
      </c>
      <c r="AW173" s="12" t="s">
        <v>35</v>
      </c>
      <c r="AX173" s="12" t="s">
        <v>72</v>
      </c>
      <c r="AY173" s="174" t="s">
        <v>125</v>
      </c>
    </row>
    <row r="174" spans="2:65" s="12" customFormat="1">
      <c r="B174" s="173"/>
      <c r="D174" s="164" t="s">
        <v>136</v>
      </c>
      <c r="E174" s="174" t="s">
        <v>5</v>
      </c>
      <c r="F174" s="175" t="s">
        <v>216</v>
      </c>
      <c r="H174" s="176">
        <v>4.9939999999999998</v>
      </c>
      <c r="L174" s="173"/>
      <c r="M174" s="177"/>
      <c r="N174" s="178"/>
      <c r="O174" s="178"/>
      <c r="P174" s="178"/>
      <c r="Q174" s="178"/>
      <c r="R174" s="178"/>
      <c r="S174" s="178"/>
      <c r="T174" s="179"/>
      <c r="AT174" s="174" t="s">
        <v>136</v>
      </c>
      <c r="AU174" s="174" t="s">
        <v>82</v>
      </c>
      <c r="AV174" s="12" t="s">
        <v>82</v>
      </c>
      <c r="AW174" s="12" t="s">
        <v>35</v>
      </c>
      <c r="AX174" s="12" t="s">
        <v>72</v>
      </c>
      <c r="AY174" s="174" t="s">
        <v>125</v>
      </c>
    </row>
    <row r="175" spans="2:65" s="14" customFormat="1">
      <c r="B175" s="187"/>
      <c r="D175" s="164" t="s">
        <v>136</v>
      </c>
      <c r="E175" s="188" t="s">
        <v>5</v>
      </c>
      <c r="F175" s="189" t="s">
        <v>149</v>
      </c>
      <c r="H175" s="190">
        <v>159.93799999999999</v>
      </c>
      <c r="L175" s="187"/>
      <c r="M175" s="191"/>
      <c r="N175" s="192"/>
      <c r="O175" s="192"/>
      <c r="P175" s="192"/>
      <c r="Q175" s="192"/>
      <c r="R175" s="192"/>
      <c r="S175" s="192"/>
      <c r="T175" s="193"/>
      <c r="AT175" s="188" t="s">
        <v>136</v>
      </c>
      <c r="AU175" s="188" t="s">
        <v>82</v>
      </c>
      <c r="AV175" s="14" t="s">
        <v>132</v>
      </c>
      <c r="AW175" s="14" t="s">
        <v>35</v>
      </c>
      <c r="AX175" s="14" t="s">
        <v>80</v>
      </c>
      <c r="AY175" s="188" t="s">
        <v>125</v>
      </c>
    </row>
    <row r="176" spans="2:65" s="1" customFormat="1" ht="25.5" customHeight="1">
      <c r="B176" s="152"/>
      <c r="C176" s="153" t="s">
        <v>217</v>
      </c>
      <c r="D176" s="153" t="s">
        <v>127</v>
      </c>
      <c r="E176" s="154" t="s">
        <v>218</v>
      </c>
      <c r="F176" s="155" t="s">
        <v>219</v>
      </c>
      <c r="G176" s="156" t="s">
        <v>205</v>
      </c>
      <c r="H176" s="157">
        <v>111.4</v>
      </c>
      <c r="I176" s="335"/>
      <c r="J176" s="158">
        <f>ROUND(I176*H176,2)</f>
        <v>0</v>
      </c>
      <c r="K176" s="155" t="s">
        <v>131</v>
      </c>
      <c r="L176" s="38"/>
      <c r="M176" s="159" t="s">
        <v>5</v>
      </c>
      <c r="N176" s="160" t="s">
        <v>43</v>
      </c>
      <c r="O176" s="161">
        <v>2.1269999999999998</v>
      </c>
      <c r="P176" s="161">
        <f>O176*H176</f>
        <v>236.9478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AR176" s="24" t="s">
        <v>132</v>
      </c>
      <c r="AT176" s="24" t="s">
        <v>127</v>
      </c>
      <c r="AU176" s="24" t="s">
        <v>82</v>
      </c>
      <c r="AY176" s="24" t="s">
        <v>125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24" t="s">
        <v>80</v>
      </c>
      <c r="BK176" s="163">
        <f>ROUND(I176*H176,2)</f>
        <v>0</v>
      </c>
      <c r="BL176" s="24" t="s">
        <v>132</v>
      </c>
      <c r="BM176" s="24" t="s">
        <v>220</v>
      </c>
    </row>
    <row r="177" spans="2:65" s="11" customFormat="1">
      <c r="B177" s="167"/>
      <c r="D177" s="164" t="s">
        <v>136</v>
      </c>
      <c r="E177" s="168" t="s">
        <v>5</v>
      </c>
      <c r="F177" s="169" t="s">
        <v>221</v>
      </c>
      <c r="H177" s="168" t="s">
        <v>5</v>
      </c>
      <c r="L177" s="167"/>
      <c r="M177" s="170"/>
      <c r="N177" s="171"/>
      <c r="O177" s="171"/>
      <c r="P177" s="171"/>
      <c r="Q177" s="171"/>
      <c r="R177" s="171"/>
      <c r="S177" s="171"/>
      <c r="T177" s="172"/>
      <c r="AT177" s="168" t="s">
        <v>136</v>
      </c>
      <c r="AU177" s="168" t="s">
        <v>82</v>
      </c>
      <c r="AV177" s="11" t="s">
        <v>80</v>
      </c>
      <c r="AW177" s="11" t="s">
        <v>35</v>
      </c>
      <c r="AX177" s="11" t="s">
        <v>72</v>
      </c>
      <c r="AY177" s="168" t="s">
        <v>125</v>
      </c>
    </row>
    <row r="178" spans="2:65" s="12" customFormat="1">
      <c r="B178" s="173"/>
      <c r="D178" s="164" t="s">
        <v>136</v>
      </c>
      <c r="E178" s="174" t="s">
        <v>5</v>
      </c>
      <c r="F178" s="175" t="s">
        <v>222</v>
      </c>
      <c r="H178" s="176">
        <v>86.8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136</v>
      </c>
      <c r="AU178" s="174" t="s">
        <v>82</v>
      </c>
      <c r="AV178" s="12" t="s">
        <v>82</v>
      </c>
      <c r="AW178" s="12" t="s">
        <v>35</v>
      </c>
      <c r="AX178" s="12" t="s">
        <v>72</v>
      </c>
      <c r="AY178" s="174" t="s">
        <v>125</v>
      </c>
    </row>
    <row r="179" spans="2:65" s="12" customFormat="1">
      <c r="B179" s="173"/>
      <c r="D179" s="164" t="s">
        <v>136</v>
      </c>
      <c r="E179" s="174" t="s">
        <v>5</v>
      </c>
      <c r="F179" s="175" t="s">
        <v>223</v>
      </c>
      <c r="H179" s="176">
        <v>14.6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136</v>
      </c>
      <c r="AU179" s="174" t="s">
        <v>82</v>
      </c>
      <c r="AV179" s="12" t="s">
        <v>82</v>
      </c>
      <c r="AW179" s="12" t="s">
        <v>35</v>
      </c>
      <c r="AX179" s="12" t="s">
        <v>72</v>
      </c>
      <c r="AY179" s="174" t="s">
        <v>125</v>
      </c>
    </row>
    <row r="180" spans="2:65" s="13" customFormat="1">
      <c r="B180" s="180"/>
      <c r="D180" s="164" t="s">
        <v>136</v>
      </c>
      <c r="E180" s="181" t="s">
        <v>5</v>
      </c>
      <c r="F180" s="182" t="s">
        <v>143</v>
      </c>
      <c r="H180" s="183">
        <v>101.4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136</v>
      </c>
      <c r="AU180" s="181" t="s">
        <v>82</v>
      </c>
      <c r="AV180" s="13" t="s">
        <v>144</v>
      </c>
      <c r="AW180" s="13" t="s">
        <v>35</v>
      </c>
      <c r="AX180" s="13" t="s">
        <v>72</v>
      </c>
      <c r="AY180" s="181" t="s">
        <v>125</v>
      </c>
    </row>
    <row r="181" spans="2:65" s="12" customFormat="1">
      <c r="B181" s="173"/>
      <c r="D181" s="164" t="s">
        <v>136</v>
      </c>
      <c r="E181" s="174" t="s">
        <v>5</v>
      </c>
      <c r="F181" s="175" t="s">
        <v>224</v>
      </c>
      <c r="H181" s="176">
        <v>10</v>
      </c>
      <c r="L181" s="173"/>
      <c r="M181" s="177"/>
      <c r="N181" s="178"/>
      <c r="O181" s="178"/>
      <c r="P181" s="178"/>
      <c r="Q181" s="178"/>
      <c r="R181" s="178"/>
      <c r="S181" s="178"/>
      <c r="T181" s="179"/>
      <c r="AT181" s="174" t="s">
        <v>136</v>
      </c>
      <c r="AU181" s="174" t="s">
        <v>82</v>
      </c>
      <c r="AV181" s="12" t="s">
        <v>82</v>
      </c>
      <c r="AW181" s="12" t="s">
        <v>35</v>
      </c>
      <c r="AX181" s="12" t="s">
        <v>72</v>
      </c>
      <c r="AY181" s="174" t="s">
        <v>125</v>
      </c>
    </row>
    <row r="182" spans="2:65" s="14" customFormat="1">
      <c r="B182" s="187"/>
      <c r="D182" s="164" t="s">
        <v>136</v>
      </c>
      <c r="E182" s="188" t="s">
        <v>5</v>
      </c>
      <c r="F182" s="189" t="s">
        <v>149</v>
      </c>
      <c r="H182" s="190">
        <v>111.4</v>
      </c>
      <c r="L182" s="187"/>
      <c r="M182" s="191"/>
      <c r="N182" s="192"/>
      <c r="O182" s="192"/>
      <c r="P182" s="192"/>
      <c r="Q182" s="192"/>
      <c r="R182" s="192"/>
      <c r="S182" s="192"/>
      <c r="T182" s="193"/>
      <c r="AT182" s="188" t="s">
        <v>136</v>
      </c>
      <c r="AU182" s="188" t="s">
        <v>82</v>
      </c>
      <c r="AV182" s="14" t="s">
        <v>132</v>
      </c>
      <c r="AW182" s="14" t="s">
        <v>35</v>
      </c>
      <c r="AX182" s="14" t="s">
        <v>80</v>
      </c>
      <c r="AY182" s="188" t="s">
        <v>125</v>
      </c>
    </row>
    <row r="183" spans="2:65" s="1" customFormat="1" ht="25.5" customHeight="1">
      <c r="B183" s="152"/>
      <c r="C183" s="153" t="s">
        <v>225</v>
      </c>
      <c r="D183" s="153" t="s">
        <v>127</v>
      </c>
      <c r="E183" s="154" t="s">
        <v>226</v>
      </c>
      <c r="F183" s="155" t="s">
        <v>227</v>
      </c>
      <c r="G183" s="156" t="s">
        <v>205</v>
      </c>
      <c r="H183" s="157">
        <v>32.82</v>
      </c>
      <c r="I183" s="335"/>
      <c r="J183" s="158">
        <f>ROUND(I183*H183,2)</f>
        <v>0</v>
      </c>
      <c r="K183" s="155" t="s">
        <v>131</v>
      </c>
      <c r="L183" s="38"/>
      <c r="M183" s="159" t="s">
        <v>5</v>
      </c>
      <c r="N183" s="160" t="s">
        <v>43</v>
      </c>
      <c r="O183" s="161">
        <v>0.154</v>
      </c>
      <c r="P183" s="161">
        <f>O183*H183</f>
        <v>5.0542800000000003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AR183" s="24" t="s">
        <v>132</v>
      </c>
      <c r="AT183" s="24" t="s">
        <v>127</v>
      </c>
      <c r="AU183" s="24" t="s">
        <v>82</v>
      </c>
      <c r="AY183" s="24" t="s">
        <v>125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24" t="s">
        <v>80</v>
      </c>
      <c r="BK183" s="163">
        <f>ROUND(I183*H183,2)</f>
        <v>0</v>
      </c>
      <c r="BL183" s="24" t="s">
        <v>132</v>
      </c>
      <c r="BM183" s="24" t="s">
        <v>228</v>
      </c>
    </row>
    <row r="184" spans="2:65" s="1" customFormat="1" ht="27">
      <c r="B184" s="38"/>
      <c r="D184" s="164" t="s">
        <v>134</v>
      </c>
      <c r="F184" s="165" t="s">
        <v>229</v>
      </c>
      <c r="L184" s="38"/>
      <c r="M184" s="166"/>
      <c r="N184" s="39"/>
      <c r="O184" s="39"/>
      <c r="P184" s="39"/>
      <c r="Q184" s="39"/>
      <c r="R184" s="39"/>
      <c r="S184" s="39"/>
      <c r="T184" s="67"/>
      <c r="AT184" s="24" t="s">
        <v>134</v>
      </c>
      <c r="AU184" s="24" t="s">
        <v>82</v>
      </c>
    </row>
    <row r="185" spans="2:65" s="12" customFormat="1">
      <c r="B185" s="173"/>
      <c r="D185" s="164" t="s">
        <v>136</v>
      </c>
      <c r="F185" s="175" t="s">
        <v>230</v>
      </c>
      <c r="H185" s="176">
        <v>32.82</v>
      </c>
      <c r="L185" s="173"/>
      <c r="M185" s="177"/>
      <c r="N185" s="178"/>
      <c r="O185" s="178"/>
      <c r="P185" s="178"/>
      <c r="Q185" s="178"/>
      <c r="R185" s="178"/>
      <c r="S185" s="178"/>
      <c r="T185" s="179"/>
      <c r="AT185" s="174" t="s">
        <v>136</v>
      </c>
      <c r="AU185" s="174" t="s">
        <v>82</v>
      </c>
      <c r="AV185" s="12" t="s">
        <v>82</v>
      </c>
      <c r="AW185" s="12" t="s">
        <v>6</v>
      </c>
      <c r="AX185" s="12" t="s">
        <v>80</v>
      </c>
      <c r="AY185" s="174" t="s">
        <v>125</v>
      </c>
    </row>
    <row r="186" spans="2:65" s="1" customFormat="1" ht="38.25" customHeight="1">
      <c r="B186" s="152"/>
      <c r="C186" s="153" t="s">
        <v>231</v>
      </c>
      <c r="D186" s="153" t="s">
        <v>127</v>
      </c>
      <c r="E186" s="154" t="s">
        <v>232</v>
      </c>
      <c r="F186" s="155" t="s">
        <v>233</v>
      </c>
      <c r="G186" s="156" t="s">
        <v>205</v>
      </c>
      <c r="H186" s="157">
        <v>1790.2249999999999</v>
      </c>
      <c r="I186" s="335"/>
      <c r="J186" s="158">
        <f>ROUND(I186*H186,2)</f>
        <v>0</v>
      </c>
      <c r="K186" s="155" t="s">
        <v>131</v>
      </c>
      <c r="L186" s="38"/>
      <c r="M186" s="159" t="s">
        <v>5</v>
      </c>
      <c r="N186" s="160" t="s">
        <v>43</v>
      </c>
      <c r="O186" s="161">
        <v>0.29399999999999998</v>
      </c>
      <c r="P186" s="161">
        <f>O186*H186</f>
        <v>526.32614999999998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24" t="s">
        <v>132</v>
      </c>
      <c r="AT186" s="24" t="s">
        <v>127</v>
      </c>
      <c r="AU186" s="24" t="s">
        <v>82</v>
      </c>
      <c r="AY186" s="24" t="s">
        <v>125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24" t="s">
        <v>80</v>
      </c>
      <c r="BK186" s="163">
        <f>ROUND(I186*H186,2)</f>
        <v>0</v>
      </c>
      <c r="BL186" s="24" t="s">
        <v>132</v>
      </c>
      <c r="BM186" s="24" t="s">
        <v>234</v>
      </c>
    </row>
    <row r="187" spans="2:65" s="11" customFormat="1">
      <c r="B187" s="167"/>
      <c r="D187" s="164" t="s">
        <v>136</v>
      </c>
      <c r="E187" s="168" t="s">
        <v>5</v>
      </c>
      <c r="F187" s="169" t="s">
        <v>137</v>
      </c>
      <c r="H187" s="168" t="s">
        <v>5</v>
      </c>
      <c r="L187" s="167"/>
      <c r="M187" s="170"/>
      <c r="N187" s="171"/>
      <c r="O187" s="171"/>
      <c r="P187" s="171"/>
      <c r="Q187" s="171"/>
      <c r="R187" s="171"/>
      <c r="S187" s="171"/>
      <c r="T187" s="172"/>
      <c r="AT187" s="168" t="s">
        <v>136</v>
      </c>
      <c r="AU187" s="168" t="s">
        <v>82</v>
      </c>
      <c r="AV187" s="11" t="s">
        <v>80</v>
      </c>
      <c r="AW187" s="11" t="s">
        <v>35</v>
      </c>
      <c r="AX187" s="11" t="s">
        <v>72</v>
      </c>
      <c r="AY187" s="168" t="s">
        <v>125</v>
      </c>
    </row>
    <row r="188" spans="2:65" s="11" customFormat="1">
      <c r="B188" s="167"/>
      <c r="D188" s="164" t="s">
        <v>136</v>
      </c>
      <c r="E188" s="168" t="s">
        <v>5</v>
      </c>
      <c r="F188" s="169" t="s">
        <v>138</v>
      </c>
      <c r="H188" s="168" t="s">
        <v>5</v>
      </c>
      <c r="L188" s="167"/>
      <c r="M188" s="170"/>
      <c r="N188" s="171"/>
      <c r="O188" s="171"/>
      <c r="P188" s="171"/>
      <c r="Q188" s="171"/>
      <c r="R188" s="171"/>
      <c r="S188" s="171"/>
      <c r="T188" s="172"/>
      <c r="AT188" s="168" t="s">
        <v>136</v>
      </c>
      <c r="AU188" s="168" t="s">
        <v>82</v>
      </c>
      <c r="AV188" s="11" t="s">
        <v>80</v>
      </c>
      <c r="AW188" s="11" t="s">
        <v>35</v>
      </c>
      <c r="AX188" s="11" t="s">
        <v>72</v>
      </c>
      <c r="AY188" s="168" t="s">
        <v>125</v>
      </c>
    </row>
    <row r="189" spans="2:65" s="11" customFormat="1">
      <c r="B189" s="167"/>
      <c r="D189" s="164" t="s">
        <v>136</v>
      </c>
      <c r="E189" s="168" t="s">
        <v>5</v>
      </c>
      <c r="F189" s="169" t="s">
        <v>235</v>
      </c>
      <c r="H189" s="168" t="s">
        <v>5</v>
      </c>
      <c r="L189" s="167"/>
      <c r="M189" s="170"/>
      <c r="N189" s="171"/>
      <c r="O189" s="171"/>
      <c r="P189" s="171"/>
      <c r="Q189" s="171"/>
      <c r="R189" s="171"/>
      <c r="S189" s="171"/>
      <c r="T189" s="172"/>
      <c r="AT189" s="168" t="s">
        <v>136</v>
      </c>
      <c r="AU189" s="168" t="s">
        <v>82</v>
      </c>
      <c r="AV189" s="11" t="s">
        <v>80</v>
      </c>
      <c r="AW189" s="11" t="s">
        <v>35</v>
      </c>
      <c r="AX189" s="11" t="s">
        <v>72</v>
      </c>
      <c r="AY189" s="168" t="s">
        <v>125</v>
      </c>
    </row>
    <row r="190" spans="2:65" s="12" customFormat="1">
      <c r="B190" s="173"/>
      <c r="D190" s="164" t="s">
        <v>136</v>
      </c>
      <c r="E190" s="174" t="s">
        <v>5</v>
      </c>
      <c r="F190" s="175" t="s">
        <v>236</v>
      </c>
      <c r="H190" s="176">
        <v>1746.02</v>
      </c>
      <c r="L190" s="173"/>
      <c r="M190" s="177"/>
      <c r="N190" s="178"/>
      <c r="O190" s="178"/>
      <c r="P190" s="178"/>
      <c r="Q190" s="178"/>
      <c r="R190" s="178"/>
      <c r="S190" s="178"/>
      <c r="T190" s="179"/>
      <c r="AT190" s="174" t="s">
        <v>136</v>
      </c>
      <c r="AU190" s="174" t="s">
        <v>82</v>
      </c>
      <c r="AV190" s="12" t="s">
        <v>82</v>
      </c>
      <c r="AW190" s="12" t="s">
        <v>35</v>
      </c>
      <c r="AX190" s="12" t="s">
        <v>72</v>
      </c>
      <c r="AY190" s="174" t="s">
        <v>125</v>
      </c>
    </row>
    <row r="191" spans="2:65" s="12" customFormat="1">
      <c r="B191" s="173"/>
      <c r="D191" s="164" t="s">
        <v>136</v>
      </c>
      <c r="E191" s="174" t="s">
        <v>5</v>
      </c>
      <c r="F191" s="175" t="s">
        <v>237</v>
      </c>
      <c r="H191" s="176">
        <v>31.22</v>
      </c>
      <c r="L191" s="173"/>
      <c r="M191" s="177"/>
      <c r="N191" s="178"/>
      <c r="O191" s="178"/>
      <c r="P191" s="178"/>
      <c r="Q191" s="178"/>
      <c r="R191" s="178"/>
      <c r="S191" s="178"/>
      <c r="T191" s="179"/>
      <c r="AT191" s="174" t="s">
        <v>136</v>
      </c>
      <c r="AU191" s="174" t="s">
        <v>82</v>
      </c>
      <c r="AV191" s="12" t="s">
        <v>82</v>
      </c>
      <c r="AW191" s="12" t="s">
        <v>35</v>
      </c>
      <c r="AX191" s="12" t="s">
        <v>72</v>
      </c>
      <c r="AY191" s="174" t="s">
        <v>125</v>
      </c>
    </row>
    <row r="192" spans="2:65" s="12" customFormat="1">
      <c r="B192" s="173"/>
      <c r="D192" s="164" t="s">
        <v>136</v>
      </c>
      <c r="E192" s="174" t="s">
        <v>5</v>
      </c>
      <c r="F192" s="175" t="s">
        <v>238</v>
      </c>
      <c r="H192" s="176">
        <v>12.984999999999999</v>
      </c>
      <c r="L192" s="173"/>
      <c r="M192" s="177"/>
      <c r="N192" s="178"/>
      <c r="O192" s="178"/>
      <c r="P192" s="178"/>
      <c r="Q192" s="178"/>
      <c r="R192" s="178"/>
      <c r="S192" s="178"/>
      <c r="T192" s="179"/>
      <c r="AT192" s="174" t="s">
        <v>136</v>
      </c>
      <c r="AU192" s="174" t="s">
        <v>82</v>
      </c>
      <c r="AV192" s="12" t="s">
        <v>82</v>
      </c>
      <c r="AW192" s="12" t="s">
        <v>35</v>
      </c>
      <c r="AX192" s="12" t="s">
        <v>72</v>
      </c>
      <c r="AY192" s="174" t="s">
        <v>125</v>
      </c>
    </row>
    <row r="193" spans="2:65" s="14" customFormat="1">
      <c r="B193" s="187"/>
      <c r="D193" s="164" t="s">
        <v>136</v>
      </c>
      <c r="E193" s="188" t="s">
        <v>5</v>
      </c>
      <c r="F193" s="189" t="s">
        <v>149</v>
      </c>
      <c r="H193" s="190">
        <v>1790.2249999999999</v>
      </c>
      <c r="L193" s="187"/>
      <c r="M193" s="191"/>
      <c r="N193" s="192"/>
      <c r="O193" s="192"/>
      <c r="P193" s="192"/>
      <c r="Q193" s="192"/>
      <c r="R193" s="192"/>
      <c r="S193" s="192"/>
      <c r="T193" s="193"/>
      <c r="AT193" s="188" t="s">
        <v>136</v>
      </c>
      <c r="AU193" s="188" t="s">
        <v>82</v>
      </c>
      <c r="AV193" s="14" t="s">
        <v>132</v>
      </c>
      <c r="AW193" s="14" t="s">
        <v>35</v>
      </c>
      <c r="AX193" s="14" t="s">
        <v>80</v>
      </c>
      <c r="AY193" s="188" t="s">
        <v>125</v>
      </c>
    </row>
    <row r="194" spans="2:65" s="1" customFormat="1" ht="38.25" customHeight="1">
      <c r="B194" s="152"/>
      <c r="C194" s="153" t="s">
        <v>11</v>
      </c>
      <c r="D194" s="153" t="s">
        <v>127</v>
      </c>
      <c r="E194" s="154" t="s">
        <v>239</v>
      </c>
      <c r="F194" s="155" t="s">
        <v>240</v>
      </c>
      <c r="G194" s="156" t="s">
        <v>205</v>
      </c>
      <c r="H194" s="157">
        <v>1790.2249999999999</v>
      </c>
      <c r="I194" s="335"/>
      <c r="J194" s="158">
        <f>ROUND(I194*H194,2)</f>
        <v>0</v>
      </c>
      <c r="K194" s="155" t="s">
        <v>131</v>
      </c>
      <c r="L194" s="38"/>
      <c r="M194" s="159" t="s">
        <v>5</v>
      </c>
      <c r="N194" s="160" t="s">
        <v>43</v>
      </c>
      <c r="O194" s="161">
        <v>0.58599999999999997</v>
      </c>
      <c r="P194" s="161">
        <f>O194*H194</f>
        <v>1049.0718499999998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AR194" s="24" t="s">
        <v>132</v>
      </c>
      <c r="AT194" s="24" t="s">
        <v>127</v>
      </c>
      <c r="AU194" s="24" t="s">
        <v>82</v>
      </c>
      <c r="AY194" s="24" t="s">
        <v>125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24" t="s">
        <v>80</v>
      </c>
      <c r="BK194" s="163">
        <f>ROUND(I194*H194,2)</f>
        <v>0</v>
      </c>
      <c r="BL194" s="24" t="s">
        <v>132</v>
      </c>
      <c r="BM194" s="24" t="s">
        <v>241</v>
      </c>
    </row>
    <row r="195" spans="2:65" s="11" customFormat="1">
      <c r="B195" s="167"/>
      <c r="D195" s="164" t="s">
        <v>136</v>
      </c>
      <c r="E195" s="168" t="s">
        <v>5</v>
      </c>
      <c r="F195" s="169" t="s">
        <v>137</v>
      </c>
      <c r="H195" s="168" t="s">
        <v>5</v>
      </c>
      <c r="L195" s="167"/>
      <c r="M195" s="170"/>
      <c r="N195" s="171"/>
      <c r="O195" s="171"/>
      <c r="P195" s="171"/>
      <c r="Q195" s="171"/>
      <c r="R195" s="171"/>
      <c r="S195" s="171"/>
      <c r="T195" s="172"/>
      <c r="AT195" s="168" t="s">
        <v>136</v>
      </c>
      <c r="AU195" s="168" t="s">
        <v>82</v>
      </c>
      <c r="AV195" s="11" t="s">
        <v>80</v>
      </c>
      <c r="AW195" s="11" t="s">
        <v>35</v>
      </c>
      <c r="AX195" s="11" t="s">
        <v>72</v>
      </c>
      <c r="AY195" s="168" t="s">
        <v>125</v>
      </c>
    </row>
    <row r="196" spans="2:65" s="11" customFormat="1">
      <c r="B196" s="167"/>
      <c r="D196" s="164" t="s">
        <v>136</v>
      </c>
      <c r="E196" s="168" t="s">
        <v>5</v>
      </c>
      <c r="F196" s="169" t="s">
        <v>138</v>
      </c>
      <c r="H196" s="168" t="s">
        <v>5</v>
      </c>
      <c r="L196" s="167"/>
      <c r="M196" s="170"/>
      <c r="N196" s="171"/>
      <c r="O196" s="171"/>
      <c r="P196" s="171"/>
      <c r="Q196" s="171"/>
      <c r="R196" s="171"/>
      <c r="S196" s="171"/>
      <c r="T196" s="172"/>
      <c r="AT196" s="168" t="s">
        <v>136</v>
      </c>
      <c r="AU196" s="168" t="s">
        <v>82</v>
      </c>
      <c r="AV196" s="11" t="s">
        <v>80</v>
      </c>
      <c r="AW196" s="11" t="s">
        <v>35</v>
      </c>
      <c r="AX196" s="11" t="s">
        <v>72</v>
      </c>
      <c r="AY196" s="168" t="s">
        <v>125</v>
      </c>
    </row>
    <row r="197" spans="2:65" s="11" customFormat="1">
      <c r="B197" s="167"/>
      <c r="D197" s="164" t="s">
        <v>136</v>
      </c>
      <c r="E197" s="168" t="s">
        <v>5</v>
      </c>
      <c r="F197" s="169" t="s">
        <v>235</v>
      </c>
      <c r="H197" s="168" t="s">
        <v>5</v>
      </c>
      <c r="L197" s="167"/>
      <c r="M197" s="170"/>
      <c r="N197" s="171"/>
      <c r="O197" s="171"/>
      <c r="P197" s="171"/>
      <c r="Q197" s="171"/>
      <c r="R197" s="171"/>
      <c r="S197" s="171"/>
      <c r="T197" s="172"/>
      <c r="AT197" s="168" t="s">
        <v>136</v>
      </c>
      <c r="AU197" s="168" t="s">
        <v>82</v>
      </c>
      <c r="AV197" s="11" t="s">
        <v>80</v>
      </c>
      <c r="AW197" s="11" t="s">
        <v>35</v>
      </c>
      <c r="AX197" s="11" t="s">
        <v>72</v>
      </c>
      <c r="AY197" s="168" t="s">
        <v>125</v>
      </c>
    </row>
    <row r="198" spans="2:65" s="12" customFormat="1">
      <c r="B198" s="173"/>
      <c r="D198" s="164" t="s">
        <v>136</v>
      </c>
      <c r="E198" s="174" t="s">
        <v>5</v>
      </c>
      <c r="F198" s="175" t="s">
        <v>242</v>
      </c>
      <c r="H198" s="176">
        <v>1746.02</v>
      </c>
      <c r="L198" s="173"/>
      <c r="M198" s="177"/>
      <c r="N198" s="178"/>
      <c r="O198" s="178"/>
      <c r="P198" s="178"/>
      <c r="Q198" s="178"/>
      <c r="R198" s="178"/>
      <c r="S198" s="178"/>
      <c r="T198" s="179"/>
      <c r="AT198" s="174" t="s">
        <v>136</v>
      </c>
      <c r="AU198" s="174" t="s">
        <v>82</v>
      </c>
      <c r="AV198" s="12" t="s">
        <v>82</v>
      </c>
      <c r="AW198" s="12" t="s">
        <v>35</v>
      </c>
      <c r="AX198" s="12" t="s">
        <v>72</v>
      </c>
      <c r="AY198" s="174" t="s">
        <v>125</v>
      </c>
    </row>
    <row r="199" spans="2:65" s="12" customFormat="1">
      <c r="B199" s="173"/>
      <c r="D199" s="164" t="s">
        <v>136</v>
      </c>
      <c r="E199" s="174" t="s">
        <v>5</v>
      </c>
      <c r="F199" s="175" t="s">
        <v>237</v>
      </c>
      <c r="H199" s="176">
        <v>31.22</v>
      </c>
      <c r="L199" s="173"/>
      <c r="M199" s="177"/>
      <c r="N199" s="178"/>
      <c r="O199" s="178"/>
      <c r="P199" s="178"/>
      <c r="Q199" s="178"/>
      <c r="R199" s="178"/>
      <c r="S199" s="178"/>
      <c r="T199" s="179"/>
      <c r="AT199" s="174" t="s">
        <v>136</v>
      </c>
      <c r="AU199" s="174" t="s">
        <v>82</v>
      </c>
      <c r="AV199" s="12" t="s">
        <v>82</v>
      </c>
      <c r="AW199" s="12" t="s">
        <v>35</v>
      </c>
      <c r="AX199" s="12" t="s">
        <v>72</v>
      </c>
      <c r="AY199" s="174" t="s">
        <v>125</v>
      </c>
    </row>
    <row r="200" spans="2:65" s="12" customFormat="1">
      <c r="B200" s="173"/>
      <c r="D200" s="164" t="s">
        <v>136</v>
      </c>
      <c r="E200" s="174" t="s">
        <v>5</v>
      </c>
      <c r="F200" s="175" t="s">
        <v>238</v>
      </c>
      <c r="H200" s="176">
        <v>12.984999999999999</v>
      </c>
      <c r="L200" s="173"/>
      <c r="M200" s="177"/>
      <c r="N200" s="178"/>
      <c r="O200" s="178"/>
      <c r="P200" s="178"/>
      <c r="Q200" s="178"/>
      <c r="R200" s="178"/>
      <c r="S200" s="178"/>
      <c r="T200" s="179"/>
      <c r="AT200" s="174" t="s">
        <v>136</v>
      </c>
      <c r="AU200" s="174" t="s">
        <v>82</v>
      </c>
      <c r="AV200" s="12" t="s">
        <v>82</v>
      </c>
      <c r="AW200" s="12" t="s">
        <v>35</v>
      </c>
      <c r="AX200" s="12" t="s">
        <v>72</v>
      </c>
      <c r="AY200" s="174" t="s">
        <v>125</v>
      </c>
    </row>
    <row r="201" spans="2:65" s="14" customFormat="1">
      <c r="B201" s="187"/>
      <c r="D201" s="164" t="s">
        <v>136</v>
      </c>
      <c r="E201" s="188" t="s">
        <v>5</v>
      </c>
      <c r="F201" s="189" t="s">
        <v>149</v>
      </c>
      <c r="H201" s="190">
        <v>1790.2249999999999</v>
      </c>
      <c r="L201" s="187"/>
      <c r="M201" s="191"/>
      <c r="N201" s="192"/>
      <c r="O201" s="192"/>
      <c r="P201" s="192"/>
      <c r="Q201" s="192"/>
      <c r="R201" s="192"/>
      <c r="S201" s="192"/>
      <c r="T201" s="193"/>
      <c r="AT201" s="188" t="s">
        <v>136</v>
      </c>
      <c r="AU201" s="188" t="s">
        <v>82</v>
      </c>
      <c r="AV201" s="14" t="s">
        <v>132</v>
      </c>
      <c r="AW201" s="14" t="s">
        <v>35</v>
      </c>
      <c r="AX201" s="14" t="s">
        <v>80</v>
      </c>
      <c r="AY201" s="188" t="s">
        <v>125</v>
      </c>
    </row>
    <row r="202" spans="2:65" s="1" customFormat="1" ht="38.25" customHeight="1">
      <c r="B202" s="152"/>
      <c r="C202" s="153" t="s">
        <v>243</v>
      </c>
      <c r="D202" s="153" t="s">
        <v>127</v>
      </c>
      <c r="E202" s="154" t="s">
        <v>244</v>
      </c>
      <c r="F202" s="155" t="s">
        <v>245</v>
      </c>
      <c r="G202" s="156" t="s">
        <v>205</v>
      </c>
      <c r="H202" s="157">
        <v>134.45400000000001</v>
      </c>
      <c r="I202" s="335"/>
      <c r="J202" s="158">
        <f>ROUND(I202*H202,2)</f>
        <v>0</v>
      </c>
      <c r="K202" s="155" t="s">
        <v>131</v>
      </c>
      <c r="L202" s="38"/>
      <c r="M202" s="159" t="s">
        <v>5</v>
      </c>
      <c r="N202" s="160" t="s">
        <v>43</v>
      </c>
      <c r="O202" s="161">
        <v>0.1</v>
      </c>
      <c r="P202" s="161">
        <f>O202*H202</f>
        <v>13.445400000000001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24" t="s">
        <v>132</v>
      </c>
      <c r="AT202" s="24" t="s">
        <v>127</v>
      </c>
      <c r="AU202" s="24" t="s">
        <v>82</v>
      </c>
      <c r="AY202" s="24" t="s">
        <v>125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24" t="s">
        <v>80</v>
      </c>
      <c r="BK202" s="163">
        <f>ROUND(I202*H202,2)</f>
        <v>0</v>
      </c>
      <c r="BL202" s="24" t="s">
        <v>132</v>
      </c>
      <c r="BM202" s="24" t="s">
        <v>246</v>
      </c>
    </row>
    <row r="203" spans="2:65" s="1" customFormat="1" ht="27">
      <c r="B203" s="38"/>
      <c r="D203" s="164" t="s">
        <v>134</v>
      </c>
      <c r="F203" s="165" t="s">
        <v>247</v>
      </c>
      <c r="L203" s="38"/>
      <c r="M203" s="166"/>
      <c r="N203" s="39"/>
      <c r="O203" s="39"/>
      <c r="P203" s="39"/>
      <c r="Q203" s="39"/>
      <c r="R203" s="39"/>
      <c r="S203" s="39"/>
      <c r="T203" s="67"/>
      <c r="AT203" s="24" t="s">
        <v>134</v>
      </c>
      <c r="AU203" s="24" t="s">
        <v>82</v>
      </c>
    </row>
    <row r="204" spans="2:65" s="12" customFormat="1">
      <c r="B204" s="173"/>
      <c r="D204" s="164" t="s">
        <v>136</v>
      </c>
      <c r="F204" s="175" t="s">
        <v>248</v>
      </c>
      <c r="H204" s="176">
        <v>134.45400000000001</v>
      </c>
      <c r="L204" s="173"/>
      <c r="M204" s="177"/>
      <c r="N204" s="178"/>
      <c r="O204" s="178"/>
      <c r="P204" s="178"/>
      <c r="Q204" s="178"/>
      <c r="R204" s="178"/>
      <c r="S204" s="178"/>
      <c r="T204" s="179"/>
      <c r="AT204" s="174" t="s">
        <v>136</v>
      </c>
      <c r="AU204" s="174" t="s">
        <v>82</v>
      </c>
      <c r="AV204" s="12" t="s">
        <v>82</v>
      </c>
      <c r="AW204" s="12" t="s">
        <v>6</v>
      </c>
      <c r="AX204" s="12" t="s">
        <v>80</v>
      </c>
      <c r="AY204" s="174" t="s">
        <v>125</v>
      </c>
    </row>
    <row r="205" spans="2:65" s="1" customFormat="1" ht="25.5" customHeight="1">
      <c r="B205" s="152"/>
      <c r="C205" s="153" t="s">
        <v>249</v>
      </c>
      <c r="D205" s="153" t="s">
        <v>127</v>
      </c>
      <c r="E205" s="154" t="s">
        <v>250</v>
      </c>
      <c r="F205" s="155" t="s">
        <v>251</v>
      </c>
      <c r="G205" s="156" t="s">
        <v>130</v>
      </c>
      <c r="H205" s="157">
        <v>1664.66</v>
      </c>
      <c r="I205" s="335"/>
      <c r="J205" s="158">
        <f>ROUND(I205*H205,2)</f>
        <v>0</v>
      </c>
      <c r="K205" s="155" t="s">
        <v>131</v>
      </c>
      <c r="L205" s="38"/>
      <c r="M205" s="159" t="s">
        <v>5</v>
      </c>
      <c r="N205" s="160" t="s">
        <v>43</v>
      </c>
      <c r="O205" s="161">
        <v>8.7999999999999995E-2</v>
      </c>
      <c r="P205" s="161">
        <f>O205*H205</f>
        <v>146.49008000000001</v>
      </c>
      <c r="Q205" s="161">
        <v>5.8E-4</v>
      </c>
      <c r="R205" s="161">
        <f>Q205*H205</f>
        <v>0.96550280000000011</v>
      </c>
      <c r="S205" s="161">
        <v>0</v>
      </c>
      <c r="T205" s="162">
        <f>S205*H205</f>
        <v>0</v>
      </c>
      <c r="AR205" s="24" t="s">
        <v>132</v>
      </c>
      <c r="AT205" s="24" t="s">
        <v>127</v>
      </c>
      <c r="AU205" s="24" t="s">
        <v>82</v>
      </c>
      <c r="AY205" s="24" t="s">
        <v>125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24" t="s">
        <v>80</v>
      </c>
      <c r="BK205" s="163">
        <f>ROUND(I205*H205,2)</f>
        <v>0</v>
      </c>
      <c r="BL205" s="24" t="s">
        <v>132</v>
      </c>
      <c r="BM205" s="24" t="s">
        <v>252</v>
      </c>
    </row>
    <row r="206" spans="2:65" s="11" customFormat="1">
      <c r="B206" s="167"/>
      <c r="D206" s="164" t="s">
        <v>136</v>
      </c>
      <c r="E206" s="168" t="s">
        <v>5</v>
      </c>
      <c r="F206" s="169" t="s">
        <v>137</v>
      </c>
      <c r="H206" s="168" t="s">
        <v>5</v>
      </c>
      <c r="L206" s="167"/>
      <c r="M206" s="170"/>
      <c r="N206" s="171"/>
      <c r="O206" s="171"/>
      <c r="P206" s="171"/>
      <c r="Q206" s="171"/>
      <c r="R206" s="171"/>
      <c r="S206" s="171"/>
      <c r="T206" s="172"/>
      <c r="AT206" s="168" t="s">
        <v>136</v>
      </c>
      <c r="AU206" s="168" t="s">
        <v>82</v>
      </c>
      <c r="AV206" s="11" t="s">
        <v>80</v>
      </c>
      <c r="AW206" s="11" t="s">
        <v>35</v>
      </c>
      <c r="AX206" s="11" t="s">
        <v>72</v>
      </c>
      <c r="AY206" s="168" t="s">
        <v>125</v>
      </c>
    </row>
    <row r="207" spans="2:65" s="11" customFormat="1">
      <c r="B207" s="167"/>
      <c r="D207" s="164" t="s">
        <v>136</v>
      </c>
      <c r="E207" s="168" t="s">
        <v>5</v>
      </c>
      <c r="F207" s="169" t="s">
        <v>253</v>
      </c>
      <c r="H207" s="168" t="s">
        <v>5</v>
      </c>
      <c r="L207" s="167"/>
      <c r="M207" s="170"/>
      <c r="N207" s="171"/>
      <c r="O207" s="171"/>
      <c r="P207" s="171"/>
      <c r="Q207" s="171"/>
      <c r="R207" s="171"/>
      <c r="S207" s="171"/>
      <c r="T207" s="172"/>
      <c r="AT207" s="168" t="s">
        <v>136</v>
      </c>
      <c r="AU207" s="168" t="s">
        <v>82</v>
      </c>
      <c r="AV207" s="11" t="s">
        <v>80</v>
      </c>
      <c r="AW207" s="11" t="s">
        <v>35</v>
      </c>
      <c r="AX207" s="11" t="s">
        <v>72</v>
      </c>
      <c r="AY207" s="168" t="s">
        <v>125</v>
      </c>
    </row>
    <row r="208" spans="2:65" s="12" customFormat="1">
      <c r="B208" s="173"/>
      <c r="D208" s="164" t="s">
        <v>136</v>
      </c>
      <c r="E208" s="174" t="s">
        <v>5</v>
      </c>
      <c r="F208" s="175" t="s">
        <v>254</v>
      </c>
      <c r="H208" s="176">
        <v>1523.21</v>
      </c>
      <c r="L208" s="173"/>
      <c r="M208" s="177"/>
      <c r="N208" s="178"/>
      <c r="O208" s="178"/>
      <c r="P208" s="178"/>
      <c r="Q208" s="178"/>
      <c r="R208" s="178"/>
      <c r="S208" s="178"/>
      <c r="T208" s="179"/>
      <c r="AT208" s="174" t="s">
        <v>136</v>
      </c>
      <c r="AU208" s="174" t="s">
        <v>82</v>
      </c>
      <c r="AV208" s="12" t="s">
        <v>82</v>
      </c>
      <c r="AW208" s="12" t="s">
        <v>35</v>
      </c>
      <c r="AX208" s="12" t="s">
        <v>72</v>
      </c>
      <c r="AY208" s="174" t="s">
        <v>125</v>
      </c>
    </row>
    <row r="209" spans="2:65" s="12" customFormat="1">
      <c r="B209" s="173"/>
      <c r="D209" s="164" t="s">
        <v>136</v>
      </c>
      <c r="E209" s="174" t="s">
        <v>5</v>
      </c>
      <c r="F209" s="175" t="s">
        <v>255</v>
      </c>
      <c r="H209" s="176">
        <v>105.1</v>
      </c>
      <c r="L209" s="173"/>
      <c r="M209" s="177"/>
      <c r="N209" s="178"/>
      <c r="O209" s="178"/>
      <c r="P209" s="178"/>
      <c r="Q209" s="178"/>
      <c r="R209" s="178"/>
      <c r="S209" s="178"/>
      <c r="T209" s="179"/>
      <c r="AT209" s="174" t="s">
        <v>136</v>
      </c>
      <c r="AU209" s="174" t="s">
        <v>82</v>
      </c>
      <c r="AV209" s="12" t="s">
        <v>82</v>
      </c>
      <c r="AW209" s="12" t="s">
        <v>35</v>
      </c>
      <c r="AX209" s="12" t="s">
        <v>72</v>
      </c>
      <c r="AY209" s="174" t="s">
        <v>125</v>
      </c>
    </row>
    <row r="210" spans="2:65" s="12" customFormat="1">
      <c r="B210" s="173"/>
      <c r="D210" s="164" t="s">
        <v>136</v>
      </c>
      <c r="E210" s="174" t="s">
        <v>5</v>
      </c>
      <c r="F210" s="175" t="s">
        <v>256</v>
      </c>
      <c r="H210" s="176">
        <v>36.35</v>
      </c>
      <c r="L210" s="173"/>
      <c r="M210" s="177"/>
      <c r="N210" s="178"/>
      <c r="O210" s="178"/>
      <c r="P210" s="178"/>
      <c r="Q210" s="178"/>
      <c r="R210" s="178"/>
      <c r="S210" s="178"/>
      <c r="T210" s="179"/>
      <c r="AT210" s="174" t="s">
        <v>136</v>
      </c>
      <c r="AU210" s="174" t="s">
        <v>82</v>
      </c>
      <c r="AV210" s="12" t="s">
        <v>82</v>
      </c>
      <c r="AW210" s="12" t="s">
        <v>35</v>
      </c>
      <c r="AX210" s="12" t="s">
        <v>72</v>
      </c>
      <c r="AY210" s="174" t="s">
        <v>125</v>
      </c>
    </row>
    <row r="211" spans="2:65" s="14" customFormat="1">
      <c r="B211" s="187"/>
      <c r="D211" s="164" t="s">
        <v>136</v>
      </c>
      <c r="E211" s="188" t="s">
        <v>5</v>
      </c>
      <c r="F211" s="189" t="s">
        <v>149</v>
      </c>
      <c r="H211" s="190">
        <v>1664.66</v>
      </c>
      <c r="L211" s="187"/>
      <c r="M211" s="191"/>
      <c r="N211" s="192"/>
      <c r="O211" s="192"/>
      <c r="P211" s="192"/>
      <c r="Q211" s="192"/>
      <c r="R211" s="192"/>
      <c r="S211" s="192"/>
      <c r="T211" s="193"/>
      <c r="AT211" s="188" t="s">
        <v>136</v>
      </c>
      <c r="AU211" s="188" t="s">
        <v>82</v>
      </c>
      <c r="AV211" s="14" t="s">
        <v>132</v>
      </c>
      <c r="AW211" s="14" t="s">
        <v>35</v>
      </c>
      <c r="AX211" s="14" t="s">
        <v>80</v>
      </c>
      <c r="AY211" s="188" t="s">
        <v>125</v>
      </c>
    </row>
    <row r="212" spans="2:65" s="1" customFormat="1" ht="25.5" customHeight="1">
      <c r="B212" s="152"/>
      <c r="C212" s="153" t="s">
        <v>257</v>
      </c>
      <c r="D212" s="153" t="s">
        <v>127</v>
      </c>
      <c r="E212" s="154" t="s">
        <v>258</v>
      </c>
      <c r="F212" s="155" t="s">
        <v>259</v>
      </c>
      <c r="G212" s="156" t="s">
        <v>130</v>
      </c>
      <c r="H212" s="157">
        <v>3718.03</v>
      </c>
      <c r="I212" s="335"/>
      <c r="J212" s="158">
        <f>ROUND(I212*H212,2)</f>
        <v>0</v>
      </c>
      <c r="K212" s="155" t="s">
        <v>131</v>
      </c>
      <c r="L212" s="38"/>
      <c r="M212" s="159" t="s">
        <v>5</v>
      </c>
      <c r="N212" s="160" t="s">
        <v>43</v>
      </c>
      <c r="O212" s="161">
        <v>0.109</v>
      </c>
      <c r="P212" s="161">
        <f>O212*H212</f>
        <v>405.26527000000004</v>
      </c>
      <c r="Q212" s="161">
        <v>5.9000000000000003E-4</v>
      </c>
      <c r="R212" s="161">
        <f>Q212*H212</f>
        <v>2.1936377</v>
      </c>
      <c r="S212" s="161">
        <v>0</v>
      </c>
      <c r="T212" s="162">
        <f>S212*H212</f>
        <v>0</v>
      </c>
      <c r="AR212" s="24" t="s">
        <v>132</v>
      </c>
      <c r="AT212" s="24" t="s">
        <v>127</v>
      </c>
      <c r="AU212" s="24" t="s">
        <v>82</v>
      </c>
      <c r="AY212" s="24" t="s">
        <v>125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24" t="s">
        <v>80</v>
      </c>
      <c r="BK212" s="163">
        <f>ROUND(I212*H212,2)</f>
        <v>0</v>
      </c>
      <c r="BL212" s="24" t="s">
        <v>132</v>
      </c>
      <c r="BM212" s="24" t="s">
        <v>260</v>
      </c>
    </row>
    <row r="213" spans="2:65" s="11" customFormat="1">
      <c r="B213" s="167"/>
      <c r="D213" s="164" t="s">
        <v>136</v>
      </c>
      <c r="E213" s="168" t="s">
        <v>5</v>
      </c>
      <c r="F213" s="169" t="s">
        <v>137</v>
      </c>
      <c r="H213" s="168" t="s">
        <v>5</v>
      </c>
      <c r="L213" s="167"/>
      <c r="M213" s="170"/>
      <c r="N213" s="171"/>
      <c r="O213" s="171"/>
      <c r="P213" s="171"/>
      <c r="Q213" s="171"/>
      <c r="R213" s="171"/>
      <c r="S213" s="171"/>
      <c r="T213" s="172"/>
      <c r="AT213" s="168" t="s">
        <v>136</v>
      </c>
      <c r="AU213" s="168" t="s">
        <v>82</v>
      </c>
      <c r="AV213" s="11" t="s">
        <v>80</v>
      </c>
      <c r="AW213" s="11" t="s">
        <v>35</v>
      </c>
      <c r="AX213" s="11" t="s">
        <v>72</v>
      </c>
      <c r="AY213" s="168" t="s">
        <v>125</v>
      </c>
    </row>
    <row r="214" spans="2:65" s="11" customFormat="1">
      <c r="B214" s="167"/>
      <c r="D214" s="164" t="s">
        <v>136</v>
      </c>
      <c r="E214" s="168" t="s">
        <v>5</v>
      </c>
      <c r="F214" s="169" t="s">
        <v>253</v>
      </c>
      <c r="H214" s="168" t="s">
        <v>5</v>
      </c>
      <c r="L214" s="167"/>
      <c r="M214" s="170"/>
      <c r="N214" s="171"/>
      <c r="O214" s="171"/>
      <c r="P214" s="171"/>
      <c r="Q214" s="171"/>
      <c r="R214" s="171"/>
      <c r="S214" s="171"/>
      <c r="T214" s="172"/>
      <c r="AT214" s="168" t="s">
        <v>136</v>
      </c>
      <c r="AU214" s="168" t="s">
        <v>82</v>
      </c>
      <c r="AV214" s="11" t="s">
        <v>80</v>
      </c>
      <c r="AW214" s="11" t="s">
        <v>35</v>
      </c>
      <c r="AX214" s="11" t="s">
        <v>72</v>
      </c>
      <c r="AY214" s="168" t="s">
        <v>125</v>
      </c>
    </row>
    <row r="215" spans="2:65" s="12" customFormat="1">
      <c r="B215" s="173"/>
      <c r="D215" s="164" t="s">
        <v>136</v>
      </c>
      <c r="E215" s="174" t="s">
        <v>5</v>
      </c>
      <c r="F215" s="175" t="s">
        <v>261</v>
      </c>
      <c r="H215" s="176">
        <v>3718.03</v>
      </c>
      <c r="L215" s="173"/>
      <c r="M215" s="177"/>
      <c r="N215" s="178"/>
      <c r="O215" s="178"/>
      <c r="P215" s="178"/>
      <c r="Q215" s="178"/>
      <c r="R215" s="178"/>
      <c r="S215" s="178"/>
      <c r="T215" s="179"/>
      <c r="AT215" s="174" t="s">
        <v>136</v>
      </c>
      <c r="AU215" s="174" t="s">
        <v>82</v>
      </c>
      <c r="AV215" s="12" t="s">
        <v>82</v>
      </c>
      <c r="AW215" s="12" t="s">
        <v>35</v>
      </c>
      <c r="AX215" s="12" t="s">
        <v>80</v>
      </c>
      <c r="AY215" s="174" t="s">
        <v>125</v>
      </c>
    </row>
    <row r="216" spans="2:65" s="1" customFormat="1" ht="25.5" customHeight="1">
      <c r="B216" s="152"/>
      <c r="C216" s="153" t="s">
        <v>262</v>
      </c>
      <c r="D216" s="153" t="s">
        <v>127</v>
      </c>
      <c r="E216" s="154" t="s">
        <v>263</v>
      </c>
      <c r="F216" s="155" t="s">
        <v>264</v>
      </c>
      <c r="G216" s="156" t="s">
        <v>130</v>
      </c>
      <c r="H216" s="157">
        <v>1664.66</v>
      </c>
      <c r="I216" s="335"/>
      <c r="J216" s="158">
        <f>ROUND(I216*H216,2)</f>
        <v>0</v>
      </c>
      <c r="K216" s="155" t="s">
        <v>131</v>
      </c>
      <c r="L216" s="38"/>
      <c r="M216" s="159" t="s">
        <v>5</v>
      </c>
      <c r="N216" s="160" t="s">
        <v>43</v>
      </c>
      <c r="O216" s="161">
        <v>8.5000000000000006E-2</v>
      </c>
      <c r="P216" s="161">
        <f>O216*H216</f>
        <v>141.49610000000001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AR216" s="24" t="s">
        <v>132</v>
      </c>
      <c r="AT216" s="24" t="s">
        <v>127</v>
      </c>
      <c r="AU216" s="24" t="s">
        <v>82</v>
      </c>
      <c r="AY216" s="24" t="s">
        <v>125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24" t="s">
        <v>80</v>
      </c>
      <c r="BK216" s="163">
        <f>ROUND(I216*H216,2)</f>
        <v>0</v>
      </c>
      <c r="BL216" s="24" t="s">
        <v>132</v>
      </c>
      <c r="BM216" s="24" t="s">
        <v>265</v>
      </c>
    </row>
    <row r="217" spans="2:65" s="11" customFormat="1">
      <c r="B217" s="167"/>
      <c r="D217" s="164" t="s">
        <v>136</v>
      </c>
      <c r="E217" s="168" t="s">
        <v>5</v>
      </c>
      <c r="F217" s="169" t="s">
        <v>266</v>
      </c>
      <c r="H217" s="168" t="s">
        <v>5</v>
      </c>
      <c r="L217" s="167"/>
      <c r="M217" s="170"/>
      <c r="N217" s="171"/>
      <c r="O217" s="171"/>
      <c r="P217" s="171"/>
      <c r="Q217" s="171"/>
      <c r="R217" s="171"/>
      <c r="S217" s="171"/>
      <c r="T217" s="172"/>
      <c r="AT217" s="168" t="s">
        <v>136</v>
      </c>
      <c r="AU217" s="168" t="s">
        <v>82</v>
      </c>
      <c r="AV217" s="11" t="s">
        <v>80</v>
      </c>
      <c r="AW217" s="11" t="s">
        <v>35</v>
      </c>
      <c r="AX217" s="11" t="s">
        <v>72</v>
      </c>
      <c r="AY217" s="168" t="s">
        <v>125</v>
      </c>
    </row>
    <row r="218" spans="2:65" s="12" customFormat="1">
      <c r="B218" s="173"/>
      <c r="D218" s="164" t="s">
        <v>136</v>
      </c>
      <c r="E218" s="174" t="s">
        <v>5</v>
      </c>
      <c r="F218" s="175" t="s">
        <v>267</v>
      </c>
      <c r="H218" s="176">
        <v>1523.21</v>
      </c>
      <c r="L218" s="173"/>
      <c r="M218" s="177"/>
      <c r="N218" s="178"/>
      <c r="O218" s="178"/>
      <c r="P218" s="178"/>
      <c r="Q218" s="178"/>
      <c r="R218" s="178"/>
      <c r="S218" s="178"/>
      <c r="T218" s="179"/>
      <c r="AT218" s="174" t="s">
        <v>136</v>
      </c>
      <c r="AU218" s="174" t="s">
        <v>82</v>
      </c>
      <c r="AV218" s="12" t="s">
        <v>82</v>
      </c>
      <c r="AW218" s="12" t="s">
        <v>35</v>
      </c>
      <c r="AX218" s="12" t="s">
        <v>72</v>
      </c>
      <c r="AY218" s="174" t="s">
        <v>125</v>
      </c>
    </row>
    <row r="219" spans="2:65" s="12" customFormat="1">
      <c r="B219" s="173"/>
      <c r="D219" s="164" t="s">
        <v>136</v>
      </c>
      <c r="E219" s="174" t="s">
        <v>5</v>
      </c>
      <c r="F219" s="175" t="s">
        <v>268</v>
      </c>
      <c r="H219" s="176">
        <v>105.1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136</v>
      </c>
      <c r="AU219" s="174" t="s">
        <v>82</v>
      </c>
      <c r="AV219" s="12" t="s">
        <v>82</v>
      </c>
      <c r="AW219" s="12" t="s">
        <v>35</v>
      </c>
      <c r="AX219" s="12" t="s">
        <v>72</v>
      </c>
      <c r="AY219" s="174" t="s">
        <v>125</v>
      </c>
    </row>
    <row r="220" spans="2:65" s="12" customFormat="1">
      <c r="B220" s="173"/>
      <c r="D220" s="164" t="s">
        <v>136</v>
      </c>
      <c r="E220" s="174" t="s">
        <v>5</v>
      </c>
      <c r="F220" s="175" t="s">
        <v>269</v>
      </c>
      <c r="H220" s="176">
        <v>36.35</v>
      </c>
      <c r="L220" s="173"/>
      <c r="M220" s="177"/>
      <c r="N220" s="178"/>
      <c r="O220" s="178"/>
      <c r="P220" s="178"/>
      <c r="Q220" s="178"/>
      <c r="R220" s="178"/>
      <c r="S220" s="178"/>
      <c r="T220" s="179"/>
      <c r="AT220" s="174" t="s">
        <v>136</v>
      </c>
      <c r="AU220" s="174" t="s">
        <v>82</v>
      </c>
      <c r="AV220" s="12" t="s">
        <v>82</v>
      </c>
      <c r="AW220" s="12" t="s">
        <v>35</v>
      </c>
      <c r="AX220" s="12" t="s">
        <v>72</v>
      </c>
      <c r="AY220" s="174" t="s">
        <v>125</v>
      </c>
    </row>
    <row r="221" spans="2:65" s="14" customFormat="1">
      <c r="B221" s="187"/>
      <c r="D221" s="164" t="s">
        <v>136</v>
      </c>
      <c r="E221" s="188" t="s">
        <v>5</v>
      </c>
      <c r="F221" s="189" t="s">
        <v>149</v>
      </c>
      <c r="H221" s="190">
        <v>1664.66</v>
      </c>
      <c r="L221" s="187"/>
      <c r="M221" s="191"/>
      <c r="N221" s="192"/>
      <c r="O221" s="192"/>
      <c r="P221" s="192"/>
      <c r="Q221" s="192"/>
      <c r="R221" s="192"/>
      <c r="S221" s="192"/>
      <c r="T221" s="193"/>
      <c r="AT221" s="188" t="s">
        <v>136</v>
      </c>
      <c r="AU221" s="188" t="s">
        <v>82</v>
      </c>
      <c r="AV221" s="14" t="s">
        <v>132</v>
      </c>
      <c r="AW221" s="14" t="s">
        <v>35</v>
      </c>
      <c r="AX221" s="14" t="s">
        <v>80</v>
      </c>
      <c r="AY221" s="188" t="s">
        <v>125</v>
      </c>
    </row>
    <row r="222" spans="2:65" s="1" customFormat="1" ht="25.5" customHeight="1">
      <c r="B222" s="152"/>
      <c r="C222" s="153" t="s">
        <v>270</v>
      </c>
      <c r="D222" s="153" t="s">
        <v>127</v>
      </c>
      <c r="E222" s="154" t="s">
        <v>271</v>
      </c>
      <c r="F222" s="155" t="s">
        <v>272</v>
      </c>
      <c r="G222" s="156" t="s">
        <v>130</v>
      </c>
      <c r="H222" s="157">
        <v>3718.03</v>
      </c>
      <c r="I222" s="335"/>
      <c r="J222" s="158">
        <f>ROUND(I222*H222,2)</f>
        <v>0</v>
      </c>
      <c r="K222" s="155" t="s">
        <v>131</v>
      </c>
      <c r="L222" s="38"/>
      <c r="M222" s="159" t="s">
        <v>5</v>
      </c>
      <c r="N222" s="160" t="s">
        <v>43</v>
      </c>
      <c r="O222" s="161">
        <v>0.106</v>
      </c>
      <c r="P222" s="161">
        <f>O222*H222</f>
        <v>394.11117999999999</v>
      </c>
      <c r="Q222" s="161">
        <v>0</v>
      </c>
      <c r="R222" s="161">
        <f>Q222*H222</f>
        <v>0</v>
      </c>
      <c r="S222" s="161">
        <v>0</v>
      </c>
      <c r="T222" s="162">
        <f>S222*H222</f>
        <v>0</v>
      </c>
      <c r="AR222" s="24" t="s">
        <v>132</v>
      </c>
      <c r="AT222" s="24" t="s">
        <v>127</v>
      </c>
      <c r="AU222" s="24" t="s">
        <v>82</v>
      </c>
      <c r="AY222" s="24" t="s">
        <v>125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24" t="s">
        <v>80</v>
      </c>
      <c r="BK222" s="163">
        <f>ROUND(I222*H222,2)</f>
        <v>0</v>
      </c>
      <c r="BL222" s="24" t="s">
        <v>132</v>
      </c>
      <c r="BM222" s="24" t="s">
        <v>273</v>
      </c>
    </row>
    <row r="223" spans="2:65" s="11" customFormat="1">
      <c r="B223" s="167"/>
      <c r="D223" s="164" t="s">
        <v>136</v>
      </c>
      <c r="E223" s="168" t="s">
        <v>5</v>
      </c>
      <c r="F223" s="169" t="s">
        <v>266</v>
      </c>
      <c r="H223" s="168" t="s">
        <v>5</v>
      </c>
      <c r="L223" s="167"/>
      <c r="M223" s="170"/>
      <c r="N223" s="171"/>
      <c r="O223" s="171"/>
      <c r="P223" s="171"/>
      <c r="Q223" s="171"/>
      <c r="R223" s="171"/>
      <c r="S223" s="171"/>
      <c r="T223" s="172"/>
      <c r="AT223" s="168" t="s">
        <v>136</v>
      </c>
      <c r="AU223" s="168" t="s">
        <v>82</v>
      </c>
      <c r="AV223" s="11" t="s">
        <v>80</v>
      </c>
      <c r="AW223" s="11" t="s">
        <v>35</v>
      </c>
      <c r="AX223" s="11" t="s">
        <v>72</v>
      </c>
      <c r="AY223" s="168" t="s">
        <v>125</v>
      </c>
    </row>
    <row r="224" spans="2:65" s="12" customFormat="1">
      <c r="B224" s="173"/>
      <c r="D224" s="164" t="s">
        <v>136</v>
      </c>
      <c r="E224" s="174" t="s">
        <v>5</v>
      </c>
      <c r="F224" s="175" t="s">
        <v>261</v>
      </c>
      <c r="H224" s="176">
        <v>3718.03</v>
      </c>
      <c r="L224" s="173"/>
      <c r="M224" s="177"/>
      <c r="N224" s="178"/>
      <c r="O224" s="178"/>
      <c r="P224" s="178"/>
      <c r="Q224" s="178"/>
      <c r="R224" s="178"/>
      <c r="S224" s="178"/>
      <c r="T224" s="179"/>
      <c r="AT224" s="174" t="s">
        <v>136</v>
      </c>
      <c r="AU224" s="174" t="s">
        <v>82</v>
      </c>
      <c r="AV224" s="12" t="s">
        <v>82</v>
      </c>
      <c r="AW224" s="12" t="s">
        <v>35</v>
      </c>
      <c r="AX224" s="12" t="s">
        <v>80</v>
      </c>
      <c r="AY224" s="174" t="s">
        <v>125</v>
      </c>
    </row>
    <row r="225" spans="2:65" s="1" customFormat="1" ht="25.5" customHeight="1">
      <c r="B225" s="152"/>
      <c r="C225" s="153" t="s">
        <v>10</v>
      </c>
      <c r="D225" s="153" t="s">
        <v>127</v>
      </c>
      <c r="E225" s="154" t="s">
        <v>274</v>
      </c>
      <c r="F225" s="155" t="s">
        <v>275</v>
      </c>
      <c r="G225" s="156" t="s">
        <v>130</v>
      </c>
      <c r="H225" s="157">
        <v>220.8</v>
      </c>
      <c r="I225" s="335"/>
      <c r="J225" s="158">
        <f>ROUND(I225*H225,2)</f>
        <v>0</v>
      </c>
      <c r="K225" s="155" t="s">
        <v>131</v>
      </c>
      <c r="L225" s="38"/>
      <c r="M225" s="159" t="s">
        <v>5</v>
      </c>
      <c r="N225" s="160" t="s">
        <v>43</v>
      </c>
      <c r="O225" s="161">
        <v>0.54200000000000004</v>
      </c>
      <c r="P225" s="161">
        <f>O225*H225</f>
        <v>119.67360000000001</v>
      </c>
      <c r="Q225" s="161">
        <v>1.4999999999999999E-4</v>
      </c>
      <c r="R225" s="161">
        <f>Q225*H225</f>
        <v>3.3119999999999997E-2</v>
      </c>
      <c r="S225" s="161">
        <v>0</v>
      </c>
      <c r="T225" s="162">
        <f>S225*H225</f>
        <v>0</v>
      </c>
      <c r="AR225" s="24" t="s">
        <v>132</v>
      </c>
      <c r="AT225" s="24" t="s">
        <v>127</v>
      </c>
      <c r="AU225" s="24" t="s">
        <v>82</v>
      </c>
      <c r="AY225" s="24" t="s">
        <v>125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24" t="s">
        <v>80</v>
      </c>
      <c r="BK225" s="163">
        <f>ROUND(I225*H225,2)</f>
        <v>0</v>
      </c>
      <c r="BL225" s="24" t="s">
        <v>132</v>
      </c>
      <c r="BM225" s="24" t="s">
        <v>276</v>
      </c>
    </row>
    <row r="226" spans="2:65" s="11" customFormat="1">
      <c r="B226" s="167"/>
      <c r="D226" s="164" t="s">
        <v>136</v>
      </c>
      <c r="E226" s="168" t="s">
        <v>5</v>
      </c>
      <c r="F226" s="169" t="s">
        <v>221</v>
      </c>
      <c r="H226" s="168" t="s">
        <v>5</v>
      </c>
      <c r="L226" s="167"/>
      <c r="M226" s="170"/>
      <c r="N226" s="171"/>
      <c r="O226" s="171"/>
      <c r="P226" s="171"/>
      <c r="Q226" s="171"/>
      <c r="R226" s="171"/>
      <c r="S226" s="171"/>
      <c r="T226" s="172"/>
      <c r="AT226" s="168" t="s">
        <v>136</v>
      </c>
      <c r="AU226" s="168" t="s">
        <v>82</v>
      </c>
      <c r="AV226" s="11" t="s">
        <v>80</v>
      </c>
      <c r="AW226" s="11" t="s">
        <v>35</v>
      </c>
      <c r="AX226" s="11" t="s">
        <v>72</v>
      </c>
      <c r="AY226" s="168" t="s">
        <v>125</v>
      </c>
    </row>
    <row r="227" spans="2:65" s="12" customFormat="1">
      <c r="B227" s="173"/>
      <c r="D227" s="164" t="s">
        <v>136</v>
      </c>
      <c r="E227" s="174" t="s">
        <v>5</v>
      </c>
      <c r="F227" s="175" t="s">
        <v>277</v>
      </c>
      <c r="H227" s="176">
        <v>220.8</v>
      </c>
      <c r="L227" s="173"/>
      <c r="M227" s="177"/>
      <c r="N227" s="178"/>
      <c r="O227" s="178"/>
      <c r="P227" s="178"/>
      <c r="Q227" s="178"/>
      <c r="R227" s="178"/>
      <c r="S227" s="178"/>
      <c r="T227" s="179"/>
      <c r="AT227" s="174" t="s">
        <v>136</v>
      </c>
      <c r="AU227" s="174" t="s">
        <v>82</v>
      </c>
      <c r="AV227" s="12" t="s">
        <v>82</v>
      </c>
      <c r="AW227" s="12" t="s">
        <v>35</v>
      </c>
      <c r="AX227" s="12" t="s">
        <v>80</v>
      </c>
      <c r="AY227" s="174" t="s">
        <v>125</v>
      </c>
    </row>
    <row r="228" spans="2:65" s="1" customFormat="1" ht="25.5" customHeight="1">
      <c r="B228" s="152"/>
      <c r="C228" s="153" t="s">
        <v>278</v>
      </c>
      <c r="D228" s="153" t="s">
        <v>127</v>
      </c>
      <c r="E228" s="154" t="s">
        <v>279</v>
      </c>
      <c r="F228" s="155" t="s">
        <v>280</v>
      </c>
      <c r="G228" s="156" t="s">
        <v>130</v>
      </c>
      <c r="H228" s="157">
        <v>171.322</v>
      </c>
      <c r="I228" s="335"/>
      <c r="J228" s="158">
        <f>ROUND(I228*H228,2)</f>
        <v>0</v>
      </c>
      <c r="K228" s="155" t="s">
        <v>131</v>
      </c>
      <c r="L228" s="38"/>
      <c r="M228" s="159" t="s">
        <v>5</v>
      </c>
      <c r="N228" s="160" t="s">
        <v>43</v>
      </c>
      <c r="O228" s="161">
        <v>1.0840000000000001</v>
      </c>
      <c r="P228" s="161">
        <f>O228*H228</f>
        <v>185.71304800000001</v>
      </c>
      <c r="Q228" s="161">
        <v>0</v>
      </c>
      <c r="R228" s="161">
        <f>Q228*H228</f>
        <v>0</v>
      </c>
      <c r="S228" s="161">
        <v>0</v>
      </c>
      <c r="T228" s="162">
        <f>S228*H228</f>
        <v>0</v>
      </c>
      <c r="AR228" s="24" t="s">
        <v>132</v>
      </c>
      <c r="AT228" s="24" t="s">
        <v>127</v>
      </c>
      <c r="AU228" s="24" t="s">
        <v>82</v>
      </c>
      <c r="AY228" s="24" t="s">
        <v>125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24" t="s">
        <v>80</v>
      </c>
      <c r="BK228" s="163">
        <f>ROUND(I228*H228,2)</f>
        <v>0</v>
      </c>
      <c r="BL228" s="24" t="s">
        <v>132</v>
      </c>
      <c r="BM228" s="24" t="s">
        <v>281</v>
      </c>
    </row>
    <row r="229" spans="2:65" s="11" customFormat="1">
      <c r="B229" s="167"/>
      <c r="D229" s="164" t="s">
        <v>136</v>
      </c>
      <c r="E229" s="168" t="s">
        <v>5</v>
      </c>
      <c r="F229" s="169" t="s">
        <v>221</v>
      </c>
      <c r="H229" s="168" t="s">
        <v>5</v>
      </c>
      <c r="L229" s="167"/>
      <c r="M229" s="170"/>
      <c r="N229" s="171"/>
      <c r="O229" s="171"/>
      <c r="P229" s="171"/>
      <c r="Q229" s="171"/>
      <c r="R229" s="171"/>
      <c r="S229" s="171"/>
      <c r="T229" s="172"/>
      <c r="AT229" s="168" t="s">
        <v>136</v>
      </c>
      <c r="AU229" s="168" t="s">
        <v>82</v>
      </c>
      <c r="AV229" s="11" t="s">
        <v>80</v>
      </c>
      <c r="AW229" s="11" t="s">
        <v>35</v>
      </c>
      <c r="AX229" s="11" t="s">
        <v>72</v>
      </c>
      <c r="AY229" s="168" t="s">
        <v>125</v>
      </c>
    </row>
    <row r="230" spans="2:65" s="12" customFormat="1">
      <c r="B230" s="173"/>
      <c r="D230" s="164" t="s">
        <v>136</v>
      </c>
      <c r="E230" s="174" t="s">
        <v>5</v>
      </c>
      <c r="F230" s="175" t="s">
        <v>282</v>
      </c>
      <c r="H230" s="176">
        <v>171.322</v>
      </c>
      <c r="L230" s="173"/>
      <c r="M230" s="177"/>
      <c r="N230" s="178"/>
      <c r="O230" s="178"/>
      <c r="P230" s="178"/>
      <c r="Q230" s="178"/>
      <c r="R230" s="178"/>
      <c r="S230" s="178"/>
      <c r="T230" s="179"/>
      <c r="AT230" s="174" t="s">
        <v>136</v>
      </c>
      <c r="AU230" s="174" t="s">
        <v>82</v>
      </c>
      <c r="AV230" s="12" t="s">
        <v>82</v>
      </c>
      <c r="AW230" s="12" t="s">
        <v>35</v>
      </c>
      <c r="AX230" s="12" t="s">
        <v>80</v>
      </c>
      <c r="AY230" s="174" t="s">
        <v>125</v>
      </c>
    </row>
    <row r="231" spans="2:65" s="1" customFormat="1" ht="25.5" customHeight="1">
      <c r="B231" s="152"/>
      <c r="C231" s="194" t="s">
        <v>283</v>
      </c>
      <c r="D231" s="194" t="s">
        <v>284</v>
      </c>
      <c r="E231" s="195" t="s">
        <v>285</v>
      </c>
      <c r="F231" s="196" t="s">
        <v>286</v>
      </c>
      <c r="G231" s="197" t="s">
        <v>287</v>
      </c>
      <c r="H231" s="198">
        <v>17.111999999999998</v>
      </c>
      <c r="I231" s="335"/>
      <c r="J231" s="199">
        <f>ROUND(I231*H231,2)</f>
        <v>0</v>
      </c>
      <c r="K231" s="196" t="s">
        <v>131</v>
      </c>
      <c r="L231" s="200"/>
      <c r="M231" s="201" t="s">
        <v>5</v>
      </c>
      <c r="N231" s="202" t="s">
        <v>43</v>
      </c>
      <c r="O231" s="161">
        <v>0</v>
      </c>
      <c r="P231" s="161">
        <f>O231*H231</f>
        <v>0</v>
      </c>
      <c r="Q231" s="161">
        <v>1</v>
      </c>
      <c r="R231" s="161">
        <f>Q231*H231</f>
        <v>17.111999999999998</v>
      </c>
      <c r="S231" s="161">
        <v>0</v>
      </c>
      <c r="T231" s="162">
        <f>S231*H231</f>
        <v>0</v>
      </c>
      <c r="AR231" s="24" t="s">
        <v>186</v>
      </c>
      <c r="AT231" s="24" t="s">
        <v>284</v>
      </c>
      <c r="AU231" s="24" t="s">
        <v>82</v>
      </c>
      <c r="AY231" s="24" t="s">
        <v>125</v>
      </c>
      <c r="BE231" s="163">
        <f>IF(N231="základní",J231,0)</f>
        <v>0</v>
      </c>
      <c r="BF231" s="163">
        <f>IF(N231="snížená",J231,0)</f>
        <v>0</v>
      </c>
      <c r="BG231" s="163">
        <f>IF(N231="zákl. přenesená",J231,0)</f>
        <v>0</v>
      </c>
      <c r="BH231" s="163">
        <f>IF(N231="sníž. přenesená",J231,0)</f>
        <v>0</v>
      </c>
      <c r="BI231" s="163">
        <f>IF(N231="nulová",J231,0)</f>
        <v>0</v>
      </c>
      <c r="BJ231" s="24" t="s">
        <v>80</v>
      </c>
      <c r="BK231" s="163">
        <f>ROUND(I231*H231,2)</f>
        <v>0</v>
      </c>
      <c r="BL231" s="24" t="s">
        <v>132</v>
      </c>
      <c r="BM231" s="24" t="s">
        <v>288</v>
      </c>
    </row>
    <row r="232" spans="2:65" s="1" customFormat="1" ht="27">
      <c r="B232" s="38"/>
      <c r="D232" s="164" t="s">
        <v>134</v>
      </c>
      <c r="F232" s="165" t="s">
        <v>289</v>
      </c>
      <c r="L232" s="38"/>
      <c r="M232" s="166"/>
      <c r="N232" s="39"/>
      <c r="O232" s="39"/>
      <c r="P232" s="39"/>
      <c r="Q232" s="39"/>
      <c r="R232" s="39"/>
      <c r="S232" s="39"/>
      <c r="T232" s="67"/>
      <c r="AT232" s="24" t="s">
        <v>134</v>
      </c>
      <c r="AU232" s="24" t="s">
        <v>82</v>
      </c>
    </row>
    <row r="233" spans="2:65" s="11" customFormat="1">
      <c r="B233" s="167"/>
      <c r="D233" s="164" t="s">
        <v>136</v>
      </c>
      <c r="E233" s="168" t="s">
        <v>5</v>
      </c>
      <c r="F233" s="169" t="s">
        <v>221</v>
      </c>
      <c r="H233" s="168" t="s">
        <v>5</v>
      </c>
      <c r="L233" s="167"/>
      <c r="M233" s="170"/>
      <c r="N233" s="171"/>
      <c r="O233" s="171"/>
      <c r="P233" s="171"/>
      <c r="Q233" s="171"/>
      <c r="R233" s="171"/>
      <c r="S233" s="171"/>
      <c r="T233" s="172"/>
      <c r="AT233" s="168" t="s">
        <v>136</v>
      </c>
      <c r="AU233" s="168" t="s">
        <v>82</v>
      </c>
      <c r="AV233" s="11" t="s">
        <v>80</v>
      </c>
      <c r="AW233" s="11" t="s">
        <v>35</v>
      </c>
      <c r="AX233" s="11" t="s">
        <v>72</v>
      </c>
      <c r="AY233" s="168" t="s">
        <v>125</v>
      </c>
    </row>
    <row r="234" spans="2:65" s="11" customFormat="1">
      <c r="B234" s="167"/>
      <c r="D234" s="164" t="s">
        <v>136</v>
      </c>
      <c r="E234" s="168" t="s">
        <v>5</v>
      </c>
      <c r="F234" s="169" t="s">
        <v>290</v>
      </c>
      <c r="H234" s="168" t="s">
        <v>5</v>
      </c>
      <c r="L234" s="167"/>
      <c r="M234" s="170"/>
      <c r="N234" s="171"/>
      <c r="O234" s="171"/>
      <c r="P234" s="171"/>
      <c r="Q234" s="171"/>
      <c r="R234" s="171"/>
      <c r="S234" s="171"/>
      <c r="T234" s="172"/>
      <c r="AT234" s="168" t="s">
        <v>136</v>
      </c>
      <c r="AU234" s="168" t="s">
        <v>82</v>
      </c>
      <c r="AV234" s="11" t="s">
        <v>80</v>
      </c>
      <c r="AW234" s="11" t="s">
        <v>35</v>
      </c>
      <c r="AX234" s="11" t="s">
        <v>72</v>
      </c>
      <c r="AY234" s="168" t="s">
        <v>125</v>
      </c>
    </row>
    <row r="235" spans="2:65" s="11" customFormat="1">
      <c r="B235" s="167"/>
      <c r="D235" s="164" t="s">
        <v>136</v>
      </c>
      <c r="E235" s="168" t="s">
        <v>5</v>
      </c>
      <c r="F235" s="169" t="s">
        <v>291</v>
      </c>
      <c r="H235" s="168" t="s">
        <v>5</v>
      </c>
      <c r="L235" s="167"/>
      <c r="M235" s="170"/>
      <c r="N235" s="171"/>
      <c r="O235" s="171"/>
      <c r="P235" s="171"/>
      <c r="Q235" s="171"/>
      <c r="R235" s="171"/>
      <c r="S235" s="171"/>
      <c r="T235" s="172"/>
      <c r="AT235" s="168" t="s">
        <v>136</v>
      </c>
      <c r="AU235" s="168" t="s">
        <v>82</v>
      </c>
      <c r="AV235" s="11" t="s">
        <v>80</v>
      </c>
      <c r="AW235" s="11" t="s">
        <v>35</v>
      </c>
      <c r="AX235" s="11" t="s">
        <v>72</v>
      </c>
      <c r="AY235" s="168" t="s">
        <v>125</v>
      </c>
    </row>
    <row r="236" spans="2:65" s="12" customFormat="1">
      <c r="B236" s="173"/>
      <c r="D236" s="164" t="s">
        <v>136</v>
      </c>
      <c r="E236" s="174" t="s">
        <v>5</v>
      </c>
      <c r="F236" s="175" t="s">
        <v>292</v>
      </c>
      <c r="H236" s="176">
        <v>17.111999999999998</v>
      </c>
      <c r="L236" s="173"/>
      <c r="M236" s="177"/>
      <c r="N236" s="178"/>
      <c r="O236" s="178"/>
      <c r="P236" s="178"/>
      <c r="Q236" s="178"/>
      <c r="R236" s="178"/>
      <c r="S236" s="178"/>
      <c r="T236" s="179"/>
      <c r="AT236" s="174" t="s">
        <v>136</v>
      </c>
      <c r="AU236" s="174" t="s">
        <v>82</v>
      </c>
      <c r="AV236" s="12" t="s">
        <v>82</v>
      </c>
      <c r="AW236" s="12" t="s">
        <v>35</v>
      </c>
      <c r="AX236" s="12" t="s">
        <v>80</v>
      </c>
      <c r="AY236" s="174" t="s">
        <v>125</v>
      </c>
    </row>
    <row r="237" spans="2:65" s="1" customFormat="1" ht="25.5" customHeight="1">
      <c r="B237" s="152"/>
      <c r="C237" s="153" t="s">
        <v>293</v>
      </c>
      <c r="D237" s="153" t="s">
        <v>127</v>
      </c>
      <c r="E237" s="154" t="s">
        <v>294</v>
      </c>
      <c r="F237" s="155" t="s">
        <v>295</v>
      </c>
      <c r="G237" s="156" t="s">
        <v>130</v>
      </c>
      <c r="H237" s="157">
        <v>171.322</v>
      </c>
      <c r="I237" s="335"/>
      <c r="J237" s="158">
        <f>ROUND(I237*H237,2)</f>
        <v>0</v>
      </c>
      <c r="K237" s="155" t="s">
        <v>131</v>
      </c>
      <c r="L237" s="38"/>
      <c r="M237" s="159" t="s">
        <v>5</v>
      </c>
      <c r="N237" s="160" t="s">
        <v>43</v>
      </c>
      <c r="O237" s="161">
        <v>1.2</v>
      </c>
      <c r="P237" s="161">
        <f>O237*H237</f>
        <v>205.5864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AR237" s="24" t="s">
        <v>132</v>
      </c>
      <c r="AT237" s="24" t="s">
        <v>127</v>
      </c>
      <c r="AU237" s="24" t="s">
        <v>82</v>
      </c>
      <c r="AY237" s="24" t="s">
        <v>125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24" t="s">
        <v>80</v>
      </c>
      <c r="BK237" s="163">
        <f>ROUND(I237*H237,2)</f>
        <v>0</v>
      </c>
      <c r="BL237" s="24" t="s">
        <v>132</v>
      </c>
      <c r="BM237" s="24" t="s">
        <v>296</v>
      </c>
    </row>
    <row r="238" spans="2:65" s="11" customFormat="1">
      <c r="B238" s="167"/>
      <c r="D238" s="164" t="s">
        <v>136</v>
      </c>
      <c r="E238" s="168" t="s">
        <v>5</v>
      </c>
      <c r="F238" s="169" t="s">
        <v>297</v>
      </c>
      <c r="H238" s="168" t="s">
        <v>5</v>
      </c>
      <c r="L238" s="167"/>
      <c r="M238" s="170"/>
      <c r="N238" s="171"/>
      <c r="O238" s="171"/>
      <c r="P238" s="171"/>
      <c r="Q238" s="171"/>
      <c r="R238" s="171"/>
      <c r="S238" s="171"/>
      <c r="T238" s="172"/>
      <c r="AT238" s="168" t="s">
        <v>136</v>
      </c>
      <c r="AU238" s="168" t="s">
        <v>82</v>
      </c>
      <c r="AV238" s="11" t="s">
        <v>80</v>
      </c>
      <c r="AW238" s="11" t="s">
        <v>35</v>
      </c>
      <c r="AX238" s="11" t="s">
        <v>72</v>
      </c>
      <c r="AY238" s="168" t="s">
        <v>125</v>
      </c>
    </row>
    <row r="239" spans="2:65" s="12" customFormat="1">
      <c r="B239" s="173"/>
      <c r="D239" s="164" t="s">
        <v>136</v>
      </c>
      <c r="E239" s="174" t="s">
        <v>5</v>
      </c>
      <c r="F239" s="175" t="s">
        <v>298</v>
      </c>
      <c r="H239" s="176">
        <v>171.322</v>
      </c>
      <c r="L239" s="173"/>
      <c r="M239" s="177"/>
      <c r="N239" s="178"/>
      <c r="O239" s="178"/>
      <c r="P239" s="178"/>
      <c r="Q239" s="178"/>
      <c r="R239" s="178"/>
      <c r="S239" s="178"/>
      <c r="T239" s="179"/>
      <c r="AT239" s="174" t="s">
        <v>136</v>
      </c>
      <c r="AU239" s="174" t="s">
        <v>82</v>
      </c>
      <c r="AV239" s="12" t="s">
        <v>82</v>
      </c>
      <c r="AW239" s="12" t="s">
        <v>35</v>
      </c>
      <c r="AX239" s="12" t="s">
        <v>80</v>
      </c>
      <c r="AY239" s="174" t="s">
        <v>125</v>
      </c>
    </row>
    <row r="240" spans="2:65" s="1" customFormat="1" ht="38.25" customHeight="1">
      <c r="B240" s="152"/>
      <c r="C240" s="153" t="s">
        <v>299</v>
      </c>
      <c r="D240" s="153" t="s">
        <v>127</v>
      </c>
      <c r="E240" s="154" t="s">
        <v>300</v>
      </c>
      <c r="F240" s="155" t="s">
        <v>301</v>
      </c>
      <c r="G240" s="156" t="s">
        <v>302</v>
      </c>
      <c r="H240" s="157">
        <v>194.88</v>
      </c>
      <c r="I240" s="335"/>
      <c r="J240" s="158">
        <f>ROUND(I240*H240,2)</f>
        <v>0</v>
      </c>
      <c r="K240" s="155" t="s">
        <v>131</v>
      </c>
      <c r="L240" s="38"/>
      <c r="M240" s="159" t="s">
        <v>5</v>
      </c>
      <c r="N240" s="160" t="s">
        <v>43</v>
      </c>
      <c r="O240" s="161">
        <v>0.27200000000000002</v>
      </c>
      <c r="P240" s="161">
        <f>O240*H240</f>
        <v>53.007360000000006</v>
      </c>
      <c r="Q240" s="161">
        <v>1.8000000000000001E-4</v>
      </c>
      <c r="R240" s="161">
        <f>Q240*H240</f>
        <v>3.5078400000000003E-2</v>
      </c>
      <c r="S240" s="161">
        <v>0</v>
      </c>
      <c r="T240" s="162">
        <f>S240*H240</f>
        <v>0</v>
      </c>
      <c r="AR240" s="24" t="s">
        <v>132</v>
      </c>
      <c r="AT240" s="24" t="s">
        <v>127</v>
      </c>
      <c r="AU240" s="24" t="s">
        <v>82</v>
      </c>
      <c r="AY240" s="24" t="s">
        <v>125</v>
      </c>
      <c r="BE240" s="163">
        <f>IF(N240="základní",J240,0)</f>
        <v>0</v>
      </c>
      <c r="BF240" s="163">
        <f>IF(N240="snížená",J240,0)</f>
        <v>0</v>
      </c>
      <c r="BG240" s="163">
        <f>IF(N240="zákl. přenesená",J240,0)</f>
        <v>0</v>
      </c>
      <c r="BH240" s="163">
        <f>IF(N240="sníž. přenesená",J240,0)</f>
        <v>0</v>
      </c>
      <c r="BI240" s="163">
        <f>IF(N240="nulová",J240,0)</f>
        <v>0</v>
      </c>
      <c r="BJ240" s="24" t="s">
        <v>80</v>
      </c>
      <c r="BK240" s="163">
        <f>ROUND(I240*H240,2)</f>
        <v>0</v>
      </c>
      <c r="BL240" s="24" t="s">
        <v>132</v>
      </c>
      <c r="BM240" s="24" t="s">
        <v>303</v>
      </c>
    </row>
    <row r="241" spans="2:65" s="12" customFormat="1">
      <c r="B241" s="173"/>
      <c r="D241" s="164" t="s">
        <v>136</v>
      </c>
      <c r="E241" s="174" t="s">
        <v>5</v>
      </c>
      <c r="F241" s="175" t="s">
        <v>304</v>
      </c>
      <c r="H241" s="176">
        <v>194.88</v>
      </c>
      <c r="L241" s="173"/>
      <c r="M241" s="177"/>
      <c r="N241" s="178"/>
      <c r="O241" s="178"/>
      <c r="P241" s="178"/>
      <c r="Q241" s="178"/>
      <c r="R241" s="178"/>
      <c r="S241" s="178"/>
      <c r="T241" s="179"/>
      <c r="AT241" s="174" t="s">
        <v>136</v>
      </c>
      <c r="AU241" s="174" t="s">
        <v>82</v>
      </c>
      <c r="AV241" s="12" t="s">
        <v>82</v>
      </c>
      <c r="AW241" s="12" t="s">
        <v>35</v>
      </c>
      <c r="AX241" s="12" t="s">
        <v>80</v>
      </c>
      <c r="AY241" s="174" t="s">
        <v>125</v>
      </c>
    </row>
    <row r="242" spans="2:65" s="1" customFormat="1" ht="25.5" customHeight="1">
      <c r="B242" s="152"/>
      <c r="C242" s="194" t="s">
        <v>305</v>
      </c>
      <c r="D242" s="194" t="s">
        <v>284</v>
      </c>
      <c r="E242" s="195" t="s">
        <v>306</v>
      </c>
      <c r="F242" s="196" t="s">
        <v>307</v>
      </c>
      <c r="G242" s="197" t="s">
        <v>287</v>
      </c>
      <c r="H242" s="198">
        <v>0.19500000000000001</v>
      </c>
      <c r="I242" s="335"/>
      <c r="J242" s="199">
        <f>ROUND(I242*H242,2)</f>
        <v>0</v>
      </c>
      <c r="K242" s="196" t="s">
        <v>131</v>
      </c>
      <c r="L242" s="200"/>
      <c r="M242" s="201" t="s">
        <v>5</v>
      </c>
      <c r="N242" s="202" t="s">
        <v>43</v>
      </c>
      <c r="O242" s="161">
        <v>0</v>
      </c>
      <c r="P242" s="161">
        <f>O242*H242</f>
        <v>0</v>
      </c>
      <c r="Q242" s="161">
        <v>1</v>
      </c>
      <c r="R242" s="161">
        <f>Q242*H242</f>
        <v>0.19500000000000001</v>
      </c>
      <c r="S242" s="161">
        <v>0</v>
      </c>
      <c r="T242" s="162">
        <f>S242*H242</f>
        <v>0</v>
      </c>
      <c r="AR242" s="24" t="s">
        <v>186</v>
      </c>
      <c r="AT242" s="24" t="s">
        <v>284</v>
      </c>
      <c r="AU242" s="24" t="s">
        <v>82</v>
      </c>
      <c r="AY242" s="24" t="s">
        <v>125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24" t="s">
        <v>80</v>
      </c>
      <c r="BK242" s="163">
        <f>ROUND(I242*H242,2)</f>
        <v>0</v>
      </c>
      <c r="BL242" s="24" t="s">
        <v>132</v>
      </c>
      <c r="BM242" s="24" t="s">
        <v>308</v>
      </c>
    </row>
    <row r="243" spans="2:65" s="1" customFormat="1" ht="27">
      <c r="B243" s="38"/>
      <c r="D243" s="164" t="s">
        <v>134</v>
      </c>
      <c r="F243" s="165" t="s">
        <v>309</v>
      </c>
      <c r="L243" s="38"/>
      <c r="M243" s="166"/>
      <c r="N243" s="39"/>
      <c r="O243" s="39"/>
      <c r="P243" s="39"/>
      <c r="Q243" s="39"/>
      <c r="R243" s="39"/>
      <c r="S243" s="39"/>
      <c r="T243" s="67"/>
      <c r="AT243" s="24" t="s">
        <v>134</v>
      </c>
      <c r="AU243" s="24" t="s">
        <v>82</v>
      </c>
    </row>
    <row r="244" spans="2:65" s="12" customFormat="1">
      <c r="B244" s="173"/>
      <c r="D244" s="164" t="s">
        <v>136</v>
      </c>
      <c r="E244" s="174" t="s">
        <v>5</v>
      </c>
      <c r="F244" s="175" t="s">
        <v>310</v>
      </c>
      <c r="H244" s="176">
        <v>0.19500000000000001</v>
      </c>
      <c r="L244" s="173"/>
      <c r="M244" s="177"/>
      <c r="N244" s="178"/>
      <c r="O244" s="178"/>
      <c r="P244" s="178"/>
      <c r="Q244" s="178"/>
      <c r="R244" s="178"/>
      <c r="S244" s="178"/>
      <c r="T244" s="179"/>
      <c r="AT244" s="174" t="s">
        <v>136</v>
      </c>
      <c r="AU244" s="174" t="s">
        <v>82</v>
      </c>
      <c r="AV244" s="12" t="s">
        <v>82</v>
      </c>
      <c r="AW244" s="12" t="s">
        <v>35</v>
      </c>
      <c r="AX244" s="12" t="s">
        <v>80</v>
      </c>
      <c r="AY244" s="174" t="s">
        <v>125</v>
      </c>
    </row>
    <row r="245" spans="2:65" s="1" customFormat="1" ht="25.5" customHeight="1">
      <c r="B245" s="152"/>
      <c r="C245" s="153" t="s">
        <v>311</v>
      </c>
      <c r="D245" s="153" t="s">
        <v>127</v>
      </c>
      <c r="E245" s="154" t="s">
        <v>312</v>
      </c>
      <c r="F245" s="155" t="s">
        <v>313</v>
      </c>
      <c r="G245" s="156" t="s">
        <v>302</v>
      </c>
      <c r="H245" s="157">
        <v>194.88</v>
      </c>
      <c r="I245" s="335"/>
      <c r="J245" s="158">
        <f>ROUND(I245*H245,2)</f>
        <v>0</v>
      </c>
      <c r="K245" s="155" t="s">
        <v>131</v>
      </c>
      <c r="L245" s="38"/>
      <c r="M245" s="159" t="s">
        <v>5</v>
      </c>
      <c r="N245" s="160" t="s">
        <v>43</v>
      </c>
      <c r="O245" s="161">
        <v>0.17100000000000001</v>
      </c>
      <c r="P245" s="161">
        <f>O245*H245</f>
        <v>33.324480000000001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AR245" s="24" t="s">
        <v>132</v>
      </c>
      <c r="AT245" s="24" t="s">
        <v>127</v>
      </c>
      <c r="AU245" s="24" t="s">
        <v>82</v>
      </c>
      <c r="AY245" s="24" t="s">
        <v>125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24" t="s">
        <v>80</v>
      </c>
      <c r="BK245" s="163">
        <f>ROUND(I245*H245,2)</f>
        <v>0</v>
      </c>
      <c r="BL245" s="24" t="s">
        <v>132</v>
      </c>
      <c r="BM245" s="24" t="s">
        <v>314</v>
      </c>
    </row>
    <row r="246" spans="2:65" s="1" customFormat="1" ht="38.25" customHeight="1">
      <c r="B246" s="152"/>
      <c r="C246" s="153" t="s">
        <v>315</v>
      </c>
      <c r="D246" s="153" t="s">
        <v>127</v>
      </c>
      <c r="E246" s="154" t="s">
        <v>316</v>
      </c>
      <c r="F246" s="155" t="s">
        <v>317</v>
      </c>
      <c r="G246" s="156" t="s">
        <v>205</v>
      </c>
      <c r="H246" s="157">
        <v>1978.16</v>
      </c>
      <c r="I246" s="335"/>
      <c r="J246" s="158">
        <f>ROUND(I246*H246,2)</f>
        <v>0</v>
      </c>
      <c r="K246" s="155" t="s">
        <v>131</v>
      </c>
      <c r="L246" s="38"/>
      <c r="M246" s="159" t="s">
        <v>5</v>
      </c>
      <c r="N246" s="160" t="s">
        <v>43</v>
      </c>
      <c r="O246" s="161">
        <v>0.51900000000000002</v>
      </c>
      <c r="P246" s="161">
        <f>O246*H246</f>
        <v>1026.6650400000001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AR246" s="24" t="s">
        <v>132</v>
      </c>
      <c r="AT246" s="24" t="s">
        <v>127</v>
      </c>
      <c r="AU246" s="24" t="s">
        <v>82</v>
      </c>
      <c r="AY246" s="24" t="s">
        <v>125</v>
      </c>
      <c r="BE246" s="163">
        <f>IF(N246="základní",J246,0)</f>
        <v>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24" t="s">
        <v>80</v>
      </c>
      <c r="BK246" s="163">
        <f>ROUND(I246*H246,2)</f>
        <v>0</v>
      </c>
      <c r="BL246" s="24" t="s">
        <v>132</v>
      </c>
      <c r="BM246" s="24" t="s">
        <v>318</v>
      </c>
    </row>
    <row r="247" spans="2:65" s="1" customFormat="1" ht="54">
      <c r="B247" s="38"/>
      <c r="D247" s="164" t="s">
        <v>134</v>
      </c>
      <c r="F247" s="165" t="s">
        <v>319</v>
      </c>
      <c r="L247" s="38"/>
      <c r="M247" s="166"/>
      <c r="N247" s="39"/>
      <c r="O247" s="39"/>
      <c r="P247" s="39"/>
      <c r="Q247" s="39"/>
      <c r="R247" s="39"/>
      <c r="S247" s="39"/>
      <c r="T247" s="67"/>
      <c r="AT247" s="24" t="s">
        <v>134</v>
      </c>
      <c r="AU247" s="24" t="s">
        <v>82</v>
      </c>
    </row>
    <row r="248" spans="2:65" s="12" customFormat="1">
      <c r="B248" s="173"/>
      <c r="D248" s="164" t="s">
        <v>136</v>
      </c>
      <c r="E248" s="174" t="s">
        <v>5</v>
      </c>
      <c r="F248" s="175" t="s">
        <v>320</v>
      </c>
      <c r="H248" s="176">
        <v>1920.6220000000001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136</v>
      </c>
      <c r="AU248" s="174" t="s">
        <v>82</v>
      </c>
      <c r="AV248" s="12" t="s">
        <v>82</v>
      </c>
      <c r="AW248" s="12" t="s">
        <v>35</v>
      </c>
      <c r="AX248" s="12" t="s">
        <v>72</v>
      </c>
      <c r="AY248" s="174" t="s">
        <v>125</v>
      </c>
    </row>
    <row r="249" spans="2:65" s="12" customFormat="1">
      <c r="B249" s="173"/>
      <c r="D249" s="164" t="s">
        <v>136</v>
      </c>
      <c r="E249" s="174" t="s">
        <v>5</v>
      </c>
      <c r="F249" s="175" t="s">
        <v>321</v>
      </c>
      <c r="H249" s="176">
        <v>34.341999999999999</v>
      </c>
      <c r="L249" s="173"/>
      <c r="M249" s="177"/>
      <c r="N249" s="178"/>
      <c r="O249" s="178"/>
      <c r="P249" s="178"/>
      <c r="Q249" s="178"/>
      <c r="R249" s="178"/>
      <c r="S249" s="178"/>
      <c r="T249" s="179"/>
      <c r="AT249" s="174" t="s">
        <v>136</v>
      </c>
      <c r="AU249" s="174" t="s">
        <v>82</v>
      </c>
      <c r="AV249" s="12" t="s">
        <v>82</v>
      </c>
      <c r="AW249" s="12" t="s">
        <v>35</v>
      </c>
      <c r="AX249" s="12" t="s">
        <v>72</v>
      </c>
      <c r="AY249" s="174" t="s">
        <v>125</v>
      </c>
    </row>
    <row r="250" spans="2:65" s="12" customFormat="1">
      <c r="B250" s="173"/>
      <c r="D250" s="164" t="s">
        <v>136</v>
      </c>
      <c r="E250" s="174" t="s">
        <v>5</v>
      </c>
      <c r="F250" s="175" t="s">
        <v>322</v>
      </c>
      <c r="H250" s="176">
        <v>14.284000000000001</v>
      </c>
      <c r="L250" s="173"/>
      <c r="M250" s="177"/>
      <c r="N250" s="178"/>
      <c r="O250" s="178"/>
      <c r="P250" s="178"/>
      <c r="Q250" s="178"/>
      <c r="R250" s="178"/>
      <c r="S250" s="178"/>
      <c r="T250" s="179"/>
      <c r="AT250" s="174" t="s">
        <v>136</v>
      </c>
      <c r="AU250" s="174" t="s">
        <v>82</v>
      </c>
      <c r="AV250" s="12" t="s">
        <v>82</v>
      </c>
      <c r="AW250" s="12" t="s">
        <v>35</v>
      </c>
      <c r="AX250" s="12" t="s">
        <v>72</v>
      </c>
      <c r="AY250" s="174" t="s">
        <v>125</v>
      </c>
    </row>
    <row r="251" spans="2:65" s="12" customFormat="1">
      <c r="B251" s="173"/>
      <c r="D251" s="164" t="s">
        <v>136</v>
      </c>
      <c r="E251" s="174" t="s">
        <v>5</v>
      </c>
      <c r="F251" s="175" t="s">
        <v>323</v>
      </c>
      <c r="H251" s="176">
        <v>8.9120000000000008</v>
      </c>
      <c r="L251" s="173"/>
      <c r="M251" s="177"/>
      <c r="N251" s="178"/>
      <c r="O251" s="178"/>
      <c r="P251" s="178"/>
      <c r="Q251" s="178"/>
      <c r="R251" s="178"/>
      <c r="S251" s="178"/>
      <c r="T251" s="179"/>
      <c r="AT251" s="174" t="s">
        <v>136</v>
      </c>
      <c r="AU251" s="174" t="s">
        <v>82</v>
      </c>
      <c r="AV251" s="12" t="s">
        <v>82</v>
      </c>
      <c r="AW251" s="12" t="s">
        <v>35</v>
      </c>
      <c r="AX251" s="12" t="s">
        <v>72</v>
      </c>
      <c r="AY251" s="174" t="s">
        <v>125</v>
      </c>
    </row>
    <row r="252" spans="2:65" s="14" customFormat="1">
      <c r="B252" s="187"/>
      <c r="D252" s="164" t="s">
        <v>136</v>
      </c>
      <c r="E252" s="188" t="s">
        <v>5</v>
      </c>
      <c r="F252" s="189" t="s">
        <v>149</v>
      </c>
      <c r="H252" s="190">
        <v>1978.16</v>
      </c>
      <c r="L252" s="187"/>
      <c r="M252" s="191"/>
      <c r="N252" s="192"/>
      <c r="O252" s="192"/>
      <c r="P252" s="192"/>
      <c r="Q252" s="192"/>
      <c r="R252" s="192"/>
      <c r="S252" s="192"/>
      <c r="T252" s="193"/>
      <c r="AT252" s="188" t="s">
        <v>136</v>
      </c>
      <c r="AU252" s="188" t="s">
        <v>82</v>
      </c>
      <c r="AV252" s="14" t="s">
        <v>132</v>
      </c>
      <c r="AW252" s="14" t="s">
        <v>35</v>
      </c>
      <c r="AX252" s="14" t="s">
        <v>80</v>
      </c>
      <c r="AY252" s="188" t="s">
        <v>125</v>
      </c>
    </row>
    <row r="253" spans="2:65" s="1" customFormat="1" ht="38.25" customHeight="1">
      <c r="B253" s="152"/>
      <c r="C253" s="153" t="s">
        <v>324</v>
      </c>
      <c r="D253" s="153" t="s">
        <v>127</v>
      </c>
      <c r="E253" s="154" t="s">
        <v>325</v>
      </c>
      <c r="F253" s="155" t="s">
        <v>326</v>
      </c>
      <c r="G253" s="156" t="s">
        <v>205</v>
      </c>
      <c r="H253" s="157">
        <v>122.018</v>
      </c>
      <c r="I253" s="335"/>
      <c r="J253" s="158">
        <f>ROUND(I253*H253,2)</f>
        <v>0</v>
      </c>
      <c r="K253" s="155" t="s">
        <v>131</v>
      </c>
      <c r="L253" s="38"/>
      <c r="M253" s="159" t="s">
        <v>5</v>
      </c>
      <c r="N253" s="160" t="s">
        <v>43</v>
      </c>
      <c r="O253" s="161">
        <v>4.3999999999999997E-2</v>
      </c>
      <c r="P253" s="161">
        <f>O253*H253</f>
        <v>5.368792</v>
      </c>
      <c r="Q253" s="161">
        <v>0</v>
      </c>
      <c r="R253" s="161">
        <f>Q253*H253</f>
        <v>0</v>
      </c>
      <c r="S253" s="161">
        <v>0</v>
      </c>
      <c r="T253" s="162">
        <f>S253*H253</f>
        <v>0</v>
      </c>
      <c r="AR253" s="24" t="s">
        <v>132</v>
      </c>
      <c r="AT253" s="24" t="s">
        <v>127</v>
      </c>
      <c r="AU253" s="24" t="s">
        <v>82</v>
      </c>
      <c r="AY253" s="24" t="s">
        <v>125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24" t="s">
        <v>80</v>
      </c>
      <c r="BK253" s="163">
        <f>ROUND(I253*H253,2)</f>
        <v>0</v>
      </c>
      <c r="BL253" s="24" t="s">
        <v>132</v>
      </c>
      <c r="BM253" s="24" t="s">
        <v>327</v>
      </c>
    </row>
    <row r="254" spans="2:65" s="11" customFormat="1">
      <c r="B254" s="167"/>
      <c r="D254" s="164" t="s">
        <v>136</v>
      </c>
      <c r="E254" s="168" t="s">
        <v>5</v>
      </c>
      <c r="F254" s="169" t="s">
        <v>328</v>
      </c>
      <c r="H254" s="168" t="s">
        <v>5</v>
      </c>
      <c r="L254" s="167"/>
      <c r="M254" s="170"/>
      <c r="N254" s="171"/>
      <c r="O254" s="171"/>
      <c r="P254" s="171"/>
      <c r="Q254" s="171"/>
      <c r="R254" s="171"/>
      <c r="S254" s="171"/>
      <c r="T254" s="172"/>
      <c r="AT254" s="168" t="s">
        <v>136</v>
      </c>
      <c r="AU254" s="168" t="s">
        <v>82</v>
      </c>
      <c r="AV254" s="11" t="s">
        <v>80</v>
      </c>
      <c r="AW254" s="11" t="s">
        <v>35</v>
      </c>
      <c r="AX254" s="11" t="s">
        <v>72</v>
      </c>
      <c r="AY254" s="168" t="s">
        <v>125</v>
      </c>
    </row>
    <row r="255" spans="2:65" s="11" customFormat="1">
      <c r="B255" s="167"/>
      <c r="D255" s="164" t="s">
        <v>136</v>
      </c>
      <c r="E255" s="168" t="s">
        <v>5</v>
      </c>
      <c r="F255" s="169" t="s">
        <v>139</v>
      </c>
      <c r="H255" s="168" t="s">
        <v>5</v>
      </c>
      <c r="L255" s="167"/>
      <c r="M255" s="170"/>
      <c r="N255" s="171"/>
      <c r="O255" s="171"/>
      <c r="P255" s="171"/>
      <c r="Q255" s="171"/>
      <c r="R255" s="171"/>
      <c r="S255" s="171"/>
      <c r="T255" s="172"/>
      <c r="AT255" s="168" t="s">
        <v>136</v>
      </c>
      <c r="AU255" s="168" t="s">
        <v>82</v>
      </c>
      <c r="AV255" s="11" t="s">
        <v>80</v>
      </c>
      <c r="AW255" s="11" t="s">
        <v>35</v>
      </c>
      <c r="AX255" s="11" t="s">
        <v>72</v>
      </c>
      <c r="AY255" s="168" t="s">
        <v>125</v>
      </c>
    </row>
    <row r="256" spans="2:65" s="12" customFormat="1">
      <c r="B256" s="173"/>
      <c r="D256" s="164" t="s">
        <v>136</v>
      </c>
      <c r="E256" s="174" t="s">
        <v>5</v>
      </c>
      <c r="F256" s="175" t="s">
        <v>329</v>
      </c>
      <c r="H256" s="176">
        <v>37.68</v>
      </c>
      <c r="L256" s="173"/>
      <c r="M256" s="177"/>
      <c r="N256" s="178"/>
      <c r="O256" s="178"/>
      <c r="P256" s="178"/>
      <c r="Q256" s="178"/>
      <c r="R256" s="178"/>
      <c r="S256" s="178"/>
      <c r="T256" s="179"/>
      <c r="AT256" s="174" t="s">
        <v>136</v>
      </c>
      <c r="AU256" s="174" t="s">
        <v>82</v>
      </c>
      <c r="AV256" s="12" t="s">
        <v>82</v>
      </c>
      <c r="AW256" s="12" t="s">
        <v>35</v>
      </c>
      <c r="AX256" s="12" t="s">
        <v>72</v>
      </c>
      <c r="AY256" s="174" t="s">
        <v>125</v>
      </c>
    </row>
    <row r="257" spans="2:65" s="12" customFormat="1">
      <c r="B257" s="173"/>
      <c r="D257" s="164" t="s">
        <v>136</v>
      </c>
      <c r="E257" s="174" t="s">
        <v>5</v>
      </c>
      <c r="F257" s="175" t="s">
        <v>330</v>
      </c>
      <c r="H257" s="176">
        <v>11.54</v>
      </c>
      <c r="L257" s="173"/>
      <c r="M257" s="177"/>
      <c r="N257" s="178"/>
      <c r="O257" s="178"/>
      <c r="P257" s="178"/>
      <c r="Q257" s="178"/>
      <c r="R257" s="178"/>
      <c r="S257" s="178"/>
      <c r="T257" s="179"/>
      <c r="AT257" s="174" t="s">
        <v>136</v>
      </c>
      <c r="AU257" s="174" t="s">
        <v>82</v>
      </c>
      <c r="AV257" s="12" t="s">
        <v>82</v>
      </c>
      <c r="AW257" s="12" t="s">
        <v>35</v>
      </c>
      <c r="AX257" s="12" t="s">
        <v>72</v>
      </c>
      <c r="AY257" s="174" t="s">
        <v>125</v>
      </c>
    </row>
    <row r="258" spans="2:65" s="13" customFormat="1">
      <c r="B258" s="180"/>
      <c r="D258" s="164" t="s">
        <v>136</v>
      </c>
      <c r="E258" s="181" t="s">
        <v>5</v>
      </c>
      <c r="F258" s="182" t="s">
        <v>143</v>
      </c>
      <c r="H258" s="183">
        <v>49.22</v>
      </c>
      <c r="L258" s="180"/>
      <c r="M258" s="184"/>
      <c r="N258" s="185"/>
      <c r="O258" s="185"/>
      <c r="P258" s="185"/>
      <c r="Q258" s="185"/>
      <c r="R258" s="185"/>
      <c r="S258" s="185"/>
      <c r="T258" s="186"/>
      <c r="AT258" s="181" t="s">
        <v>136</v>
      </c>
      <c r="AU258" s="181" t="s">
        <v>82</v>
      </c>
      <c r="AV258" s="13" t="s">
        <v>144</v>
      </c>
      <c r="AW258" s="13" t="s">
        <v>35</v>
      </c>
      <c r="AX258" s="13" t="s">
        <v>72</v>
      </c>
      <c r="AY258" s="181" t="s">
        <v>125</v>
      </c>
    </row>
    <row r="259" spans="2:65" s="11" customFormat="1">
      <c r="B259" s="167"/>
      <c r="D259" s="164" t="s">
        <v>136</v>
      </c>
      <c r="E259" s="168" t="s">
        <v>5</v>
      </c>
      <c r="F259" s="169" t="s">
        <v>145</v>
      </c>
      <c r="H259" s="168" t="s">
        <v>5</v>
      </c>
      <c r="L259" s="167"/>
      <c r="M259" s="170"/>
      <c r="N259" s="171"/>
      <c r="O259" s="171"/>
      <c r="P259" s="171"/>
      <c r="Q259" s="171"/>
      <c r="R259" s="171"/>
      <c r="S259" s="171"/>
      <c r="T259" s="172"/>
      <c r="AT259" s="168" t="s">
        <v>136</v>
      </c>
      <c r="AU259" s="168" t="s">
        <v>82</v>
      </c>
      <c r="AV259" s="11" t="s">
        <v>80</v>
      </c>
      <c r="AW259" s="11" t="s">
        <v>35</v>
      </c>
      <c r="AX259" s="11" t="s">
        <v>72</v>
      </c>
      <c r="AY259" s="168" t="s">
        <v>125</v>
      </c>
    </row>
    <row r="260" spans="2:65" s="12" customFormat="1">
      <c r="B260" s="173"/>
      <c r="D260" s="164" t="s">
        <v>136</v>
      </c>
      <c r="E260" s="174" t="s">
        <v>5</v>
      </c>
      <c r="F260" s="175" t="s">
        <v>331</v>
      </c>
      <c r="H260" s="176">
        <v>64.06</v>
      </c>
      <c r="L260" s="173"/>
      <c r="M260" s="177"/>
      <c r="N260" s="178"/>
      <c r="O260" s="178"/>
      <c r="P260" s="178"/>
      <c r="Q260" s="178"/>
      <c r="R260" s="178"/>
      <c r="S260" s="178"/>
      <c r="T260" s="179"/>
      <c r="AT260" s="174" t="s">
        <v>136</v>
      </c>
      <c r="AU260" s="174" t="s">
        <v>82</v>
      </c>
      <c r="AV260" s="12" t="s">
        <v>82</v>
      </c>
      <c r="AW260" s="12" t="s">
        <v>35</v>
      </c>
      <c r="AX260" s="12" t="s">
        <v>72</v>
      </c>
      <c r="AY260" s="174" t="s">
        <v>125</v>
      </c>
    </row>
    <row r="261" spans="2:65" s="12" customFormat="1">
      <c r="B261" s="173"/>
      <c r="D261" s="164" t="s">
        <v>136</v>
      </c>
      <c r="E261" s="174" t="s">
        <v>5</v>
      </c>
      <c r="F261" s="175" t="s">
        <v>332</v>
      </c>
      <c r="H261" s="176">
        <v>8.7379999999999995</v>
      </c>
      <c r="L261" s="173"/>
      <c r="M261" s="177"/>
      <c r="N261" s="178"/>
      <c r="O261" s="178"/>
      <c r="P261" s="178"/>
      <c r="Q261" s="178"/>
      <c r="R261" s="178"/>
      <c r="S261" s="178"/>
      <c r="T261" s="179"/>
      <c r="AT261" s="174" t="s">
        <v>136</v>
      </c>
      <c r="AU261" s="174" t="s">
        <v>82</v>
      </c>
      <c r="AV261" s="12" t="s">
        <v>82</v>
      </c>
      <c r="AW261" s="12" t="s">
        <v>35</v>
      </c>
      <c r="AX261" s="12" t="s">
        <v>72</v>
      </c>
      <c r="AY261" s="174" t="s">
        <v>125</v>
      </c>
    </row>
    <row r="262" spans="2:65" s="13" customFormat="1">
      <c r="B262" s="180"/>
      <c r="D262" s="164" t="s">
        <v>136</v>
      </c>
      <c r="E262" s="181" t="s">
        <v>5</v>
      </c>
      <c r="F262" s="182" t="s">
        <v>143</v>
      </c>
      <c r="H262" s="183">
        <v>72.798000000000002</v>
      </c>
      <c r="L262" s="180"/>
      <c r="M262" s="184"/>
      <c r="N262" s="185"/>
      <c r="O262" s="185"/>
      <c r="P262" s="185"/>
      <c r="Q262" s="185"/>
      <c r="R262" s="185"/>
      <c r="S262" s="185"/>
      <c r="T262" s="186"/>
      <c r="AT262" s="181" t="s">
        <v>136</v>
      </c>
      <c r="AU262" s="181" t="s">
        <v>82</v>
      </c>
      <c r="AV262" s="13" t="s">
        <v>144</v>
      </c>
      <c r="AW262" s="13" t="s">
        <v>35</v>
      </c>
      <c r="AX262" s="13" t="s">
        <v>72</v>
      </c>
      <c r="AY262" s="181" t="s">
        <v>125</v>
      </c>
    </row>
    <row r="263" spans="2:65" s="14" customFormat="1">
      <c r="B263" s="187"/>
      <c r="D263" s="164" t="s">
        <v>136</v>
      </c>
      <c r="E263" s="188" t="s">
        <v>5</v>
      </c>
      <c r="F263" s="189" t="s">
        <v>149</v>
      </c>
      <c r="H263" s="190">
        <v>122.018</v>
      </c>
      <c r="L263" s="187"/>
      <c r="M263" s="191"/>
      <c r="N263" s="192"/>
      <c r="O263" s="192"/>
      <c r="P263" s="192"/>
      <c r="Q263" s="192"/>
      <c r="R263" s="192"/>
      <c r="S263" s="192"/>
      <c r="T263" s="193"/>
      <c r="AT263" s="188" t="s">
        <v>136</v>
      </c>
      <c r="AU263" s="188" t="s">
        <v>82</v>
      </c>
      <c r="AV263" s="14" t="s">
        <v>132</v>
      </c>
      <c r="AW263" s="14" t="s">
        <v>35</v>
      </c>
      <c r="AX263" s="14" t="s">
        <v>80</v>
      </c>
      <c r="AY263" s="188" t="s">
        <v>125</v>
      </c>
    </row>
    <row r="264" spans="2:65" s="1" customFormat="1" ht="38.25" customHeight="1">
      <c r="B264" s="152"/>
      <c r="C264" s="153" t="s">
        <v>333</v>
      </c>
      <c r="D264" s="153" t="s">
        <v>127</v>
      </c>
      <c r="E264" s="154" t="s">
        <v>334</v>
      </c>
      <c r="F264" s="155" t="s">
        <v>335</v>
      </c>
      <c r="G264" s="156" t="s">
        <v>205</v>
      </c>
      <c r="H264" s="157">
        <v>3640.97</v>
      </c>
      <c r="I264" s="335"/>
      <c r="J264" s="158">
        <f>ROUND(I264*H264,2)</f>
        <v>0</v>
      </c>
      <c r="K264" s="155" t="s">
        <v>131</v>
      </c>
      <c r="L264" s="38"/>
      <c r="M264" s="159" t="s">
        <v>5</v>
      </c>
      <c r="N264" s="160" t="s">
        <v>43</v>
      </c>
      <c r="O264" s="161">
        <v>6.2E-2</v>
      </c>
      <c r="P264" s="161">
        <f>O264*H264</f>
        <v>225.74014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AR264" s="24" t="s">
        <v>132</v>
      </c>
      <c r="AT264" s="24" t="s">
        <v>127</v>
      </c>
      <c r="AU264" s="24" t="s">
        <v>82</v>
      </c>
      <c r="AY264" s="24" t="s">
        <v>125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24" t="s">
        <v>80</v>
      </c>
      <c r="BK264" s="163">
        <f>ROUND(I264*H264,2)</f>
        <v>0</v>
      </c>
      <c r="BL264" s="24" t="s">
        <v>132</v>
      </c>
      <c r="BM264" s="24" t="s">
        <v>336</v>
      </c>
    </row>
    <row r="265" spans="2:65" s="11" customFormat="1">
      <c r="B265" s="167"/>
      <c r="D265" s="164" t="s">
        <v>136</v>
      </c>
      <c r="E265" s="168" t="s">
        <v>5</v>
      </c>
      <c r="F265" s="169" t="s">
        <v>337</v>
      </c>
      <c r="H265" s="168" t="s">
        <v>5</v>
      </c>
      <c r="L265" s="167"/>
      <c r="M265" s="170"/>
      <c r="N265" s="171"/>
      <c r="O265" s="171"/>
      <c r="P265" s="171"/>
      <c r="Q265" s="171"/>
      <c r="R265" s="171"/>
      <c r="S265" s="171"/>
      <c r="T265" s="172"/>
      <c r="AT265" s="168" t="s">
        <v>136</v>
      </c>
      <c r="AU265" s="168" t="s">
        <v>82</v>
      </c>
      <c r="AV265" s="11" t="s">
        <v>80</v>
      </c>
      <c r="AW265" s="11" t="s">
        <v>35</v>
      </c>
      <c r="AX265" s="11" t="s">
        <v>72</v>
      </c>
      <c r="AY265" s="168" t="s">
        <v>125</v>
      </c>
    </row>
    <row r="266" spans="2:65" s="11" customFormat="1">
      <c r="B266" s="167"/>
      <c r="D266" s="164" t="s">
        <v>136</v>
      </c>
      <c r="E266" s="168" t="s">
        <v>5</v>
      </c>
      <c r="F266" s="169" t="s">
        <v>253</v>
      </c>
      <c r="H266" s="168" t="s">
        <v>5</v>
      </c>
      <c r="L266" s="167"/>
      <c r="M266" s="170"/>
      <c r="N266" s="171"/>
      <c r="O266" s="171"/>
      <c r="P266" s="171"/>
      <c r="Q266" s="171"/>
      <c r="R266" s="171"/>
      <c r="S266" s="171"/>
      <c r="T266" s="172"/>
      <c r="AT266" s="168" t="s">
        <v>136</v>
      </c>
      <c r="AU266" s="168" t="s">
        <v>82</v>
      </c>
      <c r="AV266" s="11" t="s">
        <v>80</v>
      </c>
      <c r="AW266" s="11" t="s">
        <v>35</v>
      </c>
      <c r="AX266" s="11" t="s">
        <v>72</v>
      </c>
      <c r="AY266" s="168" t="s">
        <v>125</v>
      </c>
    </row>
    <row r="267" spans="2:65" s="12" customFormat="1">
      <c r="B267" s="173"/>
      <c r="D267" s="164" t="s">
        <v>136</v>
      </c>
      <c r="E267" s="174" t="s">
        <v>5</v>
      </c>
      <c r="F267" s="175" t="s">
        <v>338</v>
      </c>
      <c r="H267" s="176">
        <v>3473.2</v>
      </c>
      <c r="L267" s="173"/>
      <c r="M267" s="177"/>
      <c r="N267" s="178"/>
      <c r="O267" s="178"/>
      <c r="P267" s="178"/>
      <c r="Q267" s="178"/>
      <c r="R267" s="178"/>
      <c r="S267" s="178"/>
      <c r="T267" s="179"/>
      <c r="AT267" s="174" t="s">
        <v>136</v>
      </c>
      <c r="AU267" s="174" t="s">
        <v>82</v>
      </c>
      <c r="AV267" s="12" t="s">
        <v>82</v>
      </c>
      <c r="AW267" s="12" t="s">
        <v>35</v>
      </c>
      <c r="AX267" s="12" t="s">
        <v>72</v>
      </c>
      <c r="AY267" s="174" t="s">
        <v>125</v>
      </c>
    </row>
    <row r="268" spans="2:65" s="12" customFormat="1">
      <c r="B268" s="173"/>
      <c r="D268" s="164" t="s">
        <v>136</v>
      </c>
      <c r="E268" s="174" t="s">
        <v>5</v>
      </c>
      <c r="F268" s="175" t="s">
        <v>339</v>
      </c>
      <c r="H268" s="176">
        <v>30.4</v>
      </c>
      <c r="L268" s="173"/>
      <c r="M268" s="177"/>
      <c r="N268" s="178"/>
      <c r="O268" s="178"/>
      <c r="P268" s="178"/>
      <c r="Q268" s="178"/>
      <c r="R268" s="178"/>
      <c r="S268" s="178"/>
      <c r="T268" s="179"/>
      <c r="AT268" s="174" t="s">
        <v>136</v>
      </c>
      <c r="AU268" s="174" t="s">
        <v>82</v>
      </c>
      <c r="AV268" s="12" t="s">
        <v>82</v>
      </c>
      <c r="AW268" s="12" t="s">
        <v>35</v>
      </c>
      <c r="AX268" s="12" t="s">
        <v>72</v>
      </c>
      <c r="AY268" s="174" t="s">
        <v>125</v>
      </c>
    </row>
    <row r="269" spans="2:65" s="12" customFormat="1">
      <c r="B269" s="173"/>
      <c r="D269" s="164" t="s">
        <v>136</v>
      </c>
      <c r="E269" s="174" t="s">
        <v>5</v>
      </c>
      <c r="F269" s="175" t="s">
        <v>340</v>
      </c>
      <c r="H269" s="176">
        <v>25.97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136</v>
      </c>
      <c r="AU269" s="174" t="s">
        <v>82</v>
      </c>
      <c r="AV269" s="12" t="s">
        <v>82</v>
      </c>
      <c r="AW269" s="12" t="s">
        <v>35</v>
      </c>
      <c r="AX269" s="12" t="s">
        <v>72</v>
      </c>
      <c r="AY269" s="174" t="s">
        <v>125</v>
      </c>
    </row>
    <row r="270" spans="2:65" s="12" customFormat="1">
      <c r="B270" s="173"/>
      <c r="D270" s="164" t="s">
        <v>136</v>
      </c>
      <c r="E270" s="174" t="s">
        <v>5</v>
      </c>
      <c r="F270" s="175" t="s">
        <v>341</v>
      </c>
      <c r="H270" s="176">
        <v>111.4</v>
      </c>
      <c r="L270" s="173"/>
      <c r="M270" s="177"/>
      <c r="N270" s="178"/>
      <c r="O270" s="178"/>
      <c r="P270" s="178"/>
      <c r="Q270" s="178"/>
      <c r="R270" s="178"/>
      <c r="S270" s="178"/>
      <c r="T270" s="179"/>
      <c r="AT270" s="174" t="s">
        <v>136</v>
      </c>
      <c r="AU270" s="174" t="s">
        <v>82</v>
      </c>
      <c r="AV270" s="12" t="s">
        <v>82</v>
      </c>
      <c r="AW270" s="12" t="s">
        <v>35</v>
      </c>
      <c r="AX270" s="12" t="s">
        <v>72</v>
      </c>
      <c r="AY270" s="174" t="s">
        <v>125</v>
      </c>
    </row>
    <row r="271" spans="2:65" s="14" customFormat="1">
      <c r="B271" s="187"/>
      <c r="D271" s="164" t="s">
        <v>136</v>
      </c>
      <c r="E271" s="188" t="s">
        <v>5</v>
      </c>
      <c r="F271" s="189" t="s">
        <v>149</v>
      </c>
      <c r="H271" s="190">
        <v>3640.97</v>
      </c>
      <c r="L271" s="187"/>
      <c r="M271" s="191"/>
      <c r="N271" s="192"/>
      <c r="O271" s="192"/>
      <c r="P271" s="192"/>
      <c r="Q271" s="192"/>
      <c r="R271" s="192"/>
      <c r="S271" s="192"/>
      <c r="T271" s="193"/>
      <c r="AT271" s="188" t="s">
        <v>136</v>
      </c>
      <c r="AU271" s="188" t="s">
        <v>82</v>
      </c>
      <c r="AV271" s="14" t="s">
        <v>132</v>
      </c>
      <c r="AW271" s="14" t="s">
        <v>35</v>
      </c>
      <c r="AX271" s="14" t="s">
        <v>80</v>
      </c>
      <c r="AY271" s="188" t="s">
        <v>125</v>
      </c>
    </row>
    <row r="272" spans="2:65" s="1" customFormat="1" ht="25.5" customHeight="1">
      <c r="B272" s="152"/>
      <c r="C272" s="153" t="s">
        <v>342</v>
      </c>
      <c r="D272" s="153" t="s">
        <v>127</v>
      </c>
      <c r="E272" s="154" t="s">
        <v>343</v>
      </c>
      <c r="F272" s="155" t="s">
        <v>344</v>
      </c>
      <c r="G272" s="156" t="s">
        <v>205</v>
      </c>
      <c r="H272" s="157">
        <v>61.009</v>
      </c>
      <c r="I272" s="335"/>
      <c r="J272" s="158">
        <f>ROUND(I272*H272,2)</f>
        <v>0</v>
      </c>
      <c r="K272" s="155" t="s">
        <v>131</v>
      </c>
      <c r="L272" s="38"/>
      <c r="M272" s="159" t="s">
        <v>5</v>
      </c>
      <c r="N272" s="160" t="s">
        <v>43</v>
      </c>
      <c r="O272" s="161">
        <v>0.65200000000000002</v>
      </c>
      <c r="P272" s="161">
        <f>O272*H272</f>
        <v>39.777868000000005</v>
      </c>
      <c r="Q272" s="161">
        <v>0</v>
      </c>
      <c r="R272" s="161">
        <f>Q272*H272</f>
        <v>0</v>
      </c>
      <c r="S272" s="161">
        <v>0</v>
      </c>
      <c r="T272" s="162">
        <f>S272*H272</f>
        <v>0</v>
      </c>
      <c r="AR272" s="24" t="s">
        <v>132</v>
      </c>
      <c r="AT272" s="24" t="s">
        <v>127</v>
      </c>
      <c r="AU272" s="24" t="s">
        <v>82</v>
      </c>
      <c r="AY272" s="24" t="s">
        <v>125</v>
      </c>
      <c r="BE272" s="163">
        <f>IF(N272="základní",J272,0)</f>
        <v>0</v>
      </c>
      <c r="BF272" s="163">
        <f>IF(N272="snížená",J272,0)</f>
        <v>0</v>
      </c>
      <c r="BG272" s="163">
        <f>IF(N272="zákl. přenesená",J272,0)</f>
        <v>0</v>
      </c>
      <c r="BH272" s="163">
        <f>IF(N272="sníž. přenesená",J272,0)</f>
        <v>0</v>
      </c>
      <c r="BI272" s="163">
        <f>IF(N272="nulová",J272,0)</f>
        <v>0</v>
      </c>
      <c r="BJ272" s="24" t="s">
        <v>80</v>
      </c>
      <c r="BK272" s="163">
        <f>ROUND(I272*H272,2)</f>
        <v>0</v>
      </c>
      <c r="BL272" s="24" t="s">
        <v>132</v>
      </c>
      <c r="BM272" s="24" t="s">
        <v>345</v>
      </c>
    </row>
    <row r="273" spans="2:65" s="11" customFormat="1">
      <c r="B273" s="167"/>
      <c r="D273" s="164" t="s">
        <v>136</v>
      </c>
      <c r="E273" s="168" t="s">
        <v>5</v>
      </c>
      <c r="F273" s="169" t="s">
        <v>346</v>
      </c>
      <c r="H273" s="168" t="s">
        <v>5</v>
      </c>
      <c r="L273" s="167"/>
      <c r="M273" s="170"/>
      <c r="N273" s="171"/>
      <c r="O273" s="171"/>
      <c r="P273" s="171"/>
      <c r="Q273" s="171"/>
      <c r="R273" s="171"/>
      <c r="S273" s="171"/>
      <c r="T273" s="172"/>
      <c r="AT273" s="168" t="s">
        <v>136</v>
      </c>
      <c r="AU273" s="168" t="s">
        <v>82</v>
      </c>
      <c r="AV273" s="11" t="s">
        <v>80</v>
      </c>
      <c r="AW273" s="11" t="s">
        <v>35</v>
      </c>
      <c r="AX273" s="11" t="s">
        <v>72</v>
      </c>
      <c r="AY273" s="168" t="s">
        <v>125</v>
      </c>
    </row>
    <row r="274" spans="2:65" s="11" customFormat="1">
      <c r="B274" s="167"/>
      <c r="D274" s="164" t="s">
        <v>136</v>
      </c>
      <c r="E274" s="168" t="s">
        <v>5</v>
      </c>
      <c r="F274" s="169" t="s">
        <v>139</v>
      </c>
      <c r="H274" s="168" t="s">
        <v>5</v>
      </c>
      <c r="L274" s="167"/>
      <c r="M274" s="170"/>
      <c r="N274" s="171"/>
      <c r="O274" s="171"/>
      <c r="P274" s="171"/>
      <c r="Q274" s="171"/>
      <c r="R274" s="171"/>
      <c r="S274" s="171"/>
      <c r="T274" s="172"/>
      <c r="AT274" s="168" t="s">
        <v>136</v>
      </c>
      <c r="AU274" s="168" t="s">
        <v>82</v>
      </c>
      <c r="AV274" s="11" t="s">
        <v>80</v>
      </c>
      <c r="AW274" s="11" t="s">
        <v>35</v>
      </c>
      <c r="AX274" s="11" t="s">
        <v>72</v>
      </c>
      <c r="AY274" s="168" t="s">
        <v>125</v>
      </c>
    </row>
    <row r="275" spans="2:65" s="12" customFormat="1">
      <c r="B275" s="173"/>
      <c r="D275" s="164" t="s">
        <v>136</v>
      </c>
      <c r="E275" s="174" t="s">
        <v>5</v>
      </c>
      <c r="F275" s="175" t="s">
        <v>347</v>
      </c>
      <c r="H275" s="176">
        <v>18.84</v>
      </c>
      <c r="L275" s="173"/>
      <c r="M275" s="177"/>
      <c r="N275" s="178"/>
      <c r="O275" s="178"/>
      <c r="P275" s="178"/>
      <c r="Q275" s="178"/>
      <c r="R275" s="178"/>
      <c r="S275" s="178"/>
      <c r="T275" s="179"/>
      <c r="AT275" s="174" t="s">
        <v>136</v>
      </c>
      <c r="AU275" s="174" t="s">
        <v>82</v>
      </c>
      <c r="AV275" s="12" t="s">
        <v>82</v>
      </c>
      <c r="AW275" s="12" t="s">
        <v>35</v>
      </c>
      <c r="AX275" s="12" t="s">
        <v>72</v>
      </c>
      <c r="AY275" s="174" t="s">
        <v>125</v>
      </c>
    </row>
    <row r="276" spans="2:65" s="12" customFormat="1">
      <c r="B276" s="173"/>
      <c r="D276" s="164" t="s">
        <v>136</v>
      </c>
      <c r="E276" s="174" t="s">
        <v>5</v>
      </c>
      <c r="F276" s="175" t="s">
        <v>348</v>
      </c>
      <c r="H276" s="176">
        <v>5.77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136</v>
      </c>
      <c r="AU276" s="174" t="s">
        <v>82</v>
      </c>
      <c r="AV276" s="12" t="s">
        <v>82</v>
      </c>
      <c r="AW276" s="12" t="s">
        <v>35</v>
      </c>
      <c r="AX276" s="12" t="s">
        <v>72</v>
      </c>
      <c r="AY276" s="174" t="s">
        <v>125</v>
      </c>
    </row>
    <row r="277" spans="2:65" s="13" customFormat="1">
      <c r="B277" s="180"/>
      <c r="D277" s="164" t="s">
        <v>136</v>
      </c>
      <c r="E277" s="181" t="s">
        <v>5</v>
      </c>
      <c r="F277" s="182" t="s">
        <v>143</v>
      </c>
      <c r="H277" s="183">
        <v>24.61</v>
      </c>
      <c r="L277" s="180"/>
      <c r="M277" s="184"/>
      <c r="N277" s="185"/>
      <c r="O277" s="185"/>
      <c r="P277" s="185"/>
      <c r="Q277" s="185"/>
      <c r="R277" s="185"/>
      <c r="S277" s="185"/>
      <c r="T277" s="186"/>
      <c r="AT277" s="181" t="s">
        <v>136</v>
      </c>
      <c r="AU277" s="181" t="s">
        <v>82</v>
      </c>
      <c r="AV277" s="13" t="s">
        <v>144</v>
      </c>
      <c r="AW277" s="13" t="s">
        <v>35</v>
      </c>
      <c r="AX277" s="13" t="s">
        <v>72</v>
      </c>
      <c r="AY277" s="181" t="s">
        <v>125</v>
      </c>
    </row>
    <row r="278" spans="2:65" s="11" customFormat="1">
      <c r="B278" s="167"/>
      <c r="D278" s="164" t="s">
        <v>136</v>
      </c>
      <c r="E278" s="168" t="s">
        <v>5</v>
      </c>
      <c r="F278" s="169" t="s">
        <v>145</v>
      </c>
      <c r="H278" s="168" t="s">
        <v>5</v>
      </c>
      <c r="L278" s="167"/>
      <c r="M278" s="170"/>
      <c r="N278" s="171"/>
      <c r="O278" s="171"/>
      <c r="P278" s="171"/>
      <c r="Q278" s="171"/>
      <c r="R278" s="171"/>
      <c r="S278" s="171"/>
      <c r="T278" s="172"/>
      <c r="AT278" s="168" t="s">
        <v>136</v>
      </c>
      <c r="AU278" s="168" t="s">
        <v>82</v>
      </c>
      <c r="AV278" s="11" t="s">
        <v>80</v>
      </c>
      <c r="AW278" s="11" t="s">
        <v>35</v>
      </c>
      <c r="AX278" s="11" t="s">
        <v>72</v>
      </c>
      <c r="AY278" s="168" t="s">
        <v>125</v>
      </c>
    </row>
    <row r="279" spans="2:65" s="12" customFormat="1">
      <c r="B279" s="173"/>
      <c r="D279" s="164" t="s">
        <v>136</v>
      </c>
      <c r="E279" s="174" t="s">
        <v>5</v>
      </c>
      <c r="F279" s="175" t="s">
        <v>349</v>
      </c>
      <c r="H279" s="176">
        <v>32.03</v>
      </c>
      <c r="L279" s="173"/>
      <c r="M279" s="177"/>
      <c r="N279" s="178"/>
      <c r="O279" s="178"/>
      <c r="P279" s="178"/>
      <c r="Q279" s="178"/>
      <c r="R279" s="178"/>
      <c r="S279" s="178"/>
      <c r="T279" s="179"/>
      <c r="AT279" s="174" t="s">
        <v>136</v>
      </c>
      <c r="AU279" s="174" t="s">
        <v>82</v>
      </c>
      <c r="AV279" s="12" t="s">
        <v>82</v>
      </c>
      <c r="AW279" s="12" t="s">
        <v>35</v>
      </c>
      <c r="AX279" s="12" t="s">
        <v>72</v>
      </c>
      <c r="AY279" s="174" t="s">
        <v>125</v>
      </c>
    </row>
    <row r="280" spans="2:65" s="12" customFormat="1">
      <c r="B280" s="173"/>
      <c r="D280" s="164" t="s">
        <v>136</v>
      </c>
      <c r="E280" s="174" t="s">
        <v>5</v>
      </c>
      <c r="F280" s="175" t="s">
        <v>350</v>
      </c>
      <c r="H280" s="176">
        <v>4.3689999999999998</v>
      </c>
      <c r="L280" s="173"/>
      <c r="M280" s="177"/>
      <c r="N280" s="178"/>
      <c r="O280" s="178"/>
      <c r="P280" s="178"/>
      <c r="Q280" s="178"/>
      <c r="R280" s="178"/>
      <c r="S280" s="178"/>
      <c r="T280" s="179"/>
      <c r="AT280" s="174" t="s">
        <v>136</v>
      </c>
      <c r="AU280" s="174" t="s">
        <v>82</v>
      </c>
      <c r="AV280" s="12" t="s">
        <v>82</v>
      </c>
      <c r="AW280" s="12" t="s">
        <v>35</v>
      </c>
      <c r="AX280" s="12" t="s">
        <v>72</v>
      </c>
      <c r="AY280" s="174" t="s">
        <v>125</v>
      </c>
    </row>
    <row r="281" spans="2:65" s="13" customFormat="1">
      <c r="B281" s="180"/>
      <c r="D281" s="164" t="s">
        <v>136</v>
      </c>
      <c r="E281" s="181" t="s">
        <v>5</v>
      </c>
      <c r="F281" s="182" t="s">
        <v>143</v>
      </c>
      <c r="H281" s="183">
        <v>36.399000000000001</v>
      </c>
      <c r="L281" s="180"/>
      <c r="M281" s="184"/>
      <c r="N281" s="185"/>
      <c r="O281" s="185"/>
      <c r="P281" s="185"/>
      <c r="Q281" s="185"/>
      <c r="R281" s="185"/>
      <c r="S281" s="185"/>
      <c r="T281" s="186"/>
      <c r="AT281" s="181" t="s">
        <v>136</v>
      </c>
      <c r="AU281" s="181" t="s">
        <v>82</v>
      </c>
      <c r="AV281" s="13" t="s">
        <v>144</v>
      </c>
      <c r="AW281" s="13" t="s">
        <v>35</v>
      </c>
      <c r="AX281" s="13" t="s">
        <v>72</v>
      </c>
      <c r="AY281" s="181" t="s">
        <v>125</v>
      </c>
    </row>
    <row r="282" spans="2:65" s="14" customFormat="1">
      <c r="B282" s="187"/>
      <c r="D282" s="164" t="s">
        <v>136</v>
      </c>
      <c r="E282" s="188" t="s">
        <v>5</v>
      </c>
      <c r="F282" s="189" t="s">
        <v>149</v>
      </c>
      <c r="H282" s="190">
        <v>61.009</v>
      </c>
      <c r="L282" s="187"/>
      <c r="M282" s="191"/>
      <c r="N282" s="192"/>
      <c r="O282" s="192"/>
      <c r="P282" s="192"/>
      <c r="Q282" s="192"/>
      <c r="R282" s="192"/>
      <c r="S282" s="192"/>
      <c r="T282" s="193"/>
      <c r="AT282" s="188" t="s">
        <v>136</v>
      </c>
      <c r="AU282" s="188" t="s">
        <v>82</v>
      </c>
      <c r="AV282" s="14" t="s">
        <v>132</v>
      </c>
      <c r="AW282" s="14" t="s">
        <v>35</v>
      </c>
      <c r="AX282" s="14" t="s">
        <v>80</v>
      </c>
      <c r="AY282" s="188" t="s">
        <v>125</v>
      </c>
    </row>
    <row r="283" spans="2:65" s="1" customFormat="1" ht="25.5" customHeight="1">
      <c r="B283" s="152"/>
      <c r="C283" s="153" t="s">
        <v>351</v>
      </c>
      <c r="D283" s="153" t="s">
        <v>127</v>
      </c>
      <c r="E283" s="154" t="s">
        <v>352</v>
      </c>
      <c r="F283" s="155" t="s">
        <v>353</v>
      </c>
      <c r="G283" s="156" t="s">
        <v>287</v>
      </c>
      <c r="H283" s="157">
        <v>6917.8429999999998</v>
      </c>
      <c r="I283" s="335"/>
      <c r="J283" s="158">
        <f>ROUND(I283*H283,2)</f>
        <v>0</v>
      </c>
      <c r="K283" s="155" t="s">
        <v>131</v>
      </c>
      <c r="L283" s="38"/>
      <c r="M283" s="159" t="s">
        <v>5</v>
      </c>
      <c r="N283" s="160" t="s">
        <v>43</v>
      </c>
      <c r="O283" s="161">
        <v>0</v>
      </c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AR283" s="24" t="s">
        <v>132</v>
      </c>
      <c r="AT283" s="24" t="s">
        <v>127</v>
      </c>
      <c r="AU283" s="24" t="s">
        <v>82</v>
      </c>
      <c r="AY283" s="24" t="s">
        <v>125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24" t="s">
        <v>80</v>
      </c>
      <c r="BK283" s="163">
        <f>ROUND(I283*H283,2)</f>
        <v>0</v>
      </c>
      <c r="BL283" s="24" t="s">
        <v>132</v>
      </c>
      <c r="BM283" s="24" t="s">
        <v>354</v>
      </c>
    </row>
    <row r="284" spans="2:65" s="1" customFormat="1" ht="27">
      <c r="B284" s="38"/>
      <c r="D284" s="164" t="s">
        <v>134</v>
      </c>
      <c r="F284" s="165" t="s">
        <v>355</v>
      </c>
      <c r="L284" s="38"/>
      <c r="M284" s="166"/>
      <c r="N284" s="39"/>
      <c r="O284" s="39"/>
      <c r="P284" s="39"/>
      <c r="Q284" s="39"/>
      <c r="R284" s="39"/>
      <c r="S284" s="39"/>
      <c r="T284" s="67"/>
      <c r="AT284" s="24" t="s">
        <v>134</v>
      </c>
      <c r="AU284" s="24" t="s">
        <v>82</v>
      </c>
    </row>
    <row r="285" spans="2:65" s="12" customFormat="1">
      <c r="B285" s="173"/>
      <c r="D285" s="164" t="s">
        <v>136</v>
      </c>
      <c r="E285" s="174" t="s">
        <v>5</v>
      </c>
      <c r="F285" s="175" t="s">
        <v>356</v>
      </c>
      <c r="H285" s="176">
        <v>6599.08</v>
      </c>
      <c r="L285" s="173"/>
      <c r="M285" s="177"/>
      <c r="N285" s="178"/>
      <c r="O285" s="178"/>
      <c r="P285" s="178"/>
      <c r="Q285" s="178"/>
      <c r="R285" s="178"/>
      <c r="S285" s="178"/>
      <c r="T285" s="179"/>
      <c r="AT285" s="174" t="s">
        <v>136</v>
      </c>
      <c r="AU285" s="174" t="s">
        <v>82</v>
      </c>
      <c r="AV285" s="12" t="s">
        <v>82</v>
      </c>
      <c r="AW285" s="12" t="s">
        <v>35</v>
      </c>
      <c r="AX285" s="12" t="s">
        <v>72</v>
      </c>
      <c r="AY285" s="174" t="s">
        <v>125</v>
      </c>
    </row>
    <row r="286" spans="2:65" s="12" customFormat="1">
      <c r="B286" s="173"/>
      <c r="D286" s="164" t="s">
        <v>136</v>
      </c>
      <c r="E286" s="174" t="s">
        <v>5</v>
      </c>
      <c r="F286" s="175" t="s">
        <v>357</v>
      </c>
      <c r="H286" s="176">
        <v>57.76</v>
      </c>
      <c r="L286" s="173"/>
      <c r="M286" s="177"/>
      <c r="N286" s="178"/>
      <c r="O286" s="178"/>
      <c r="P286" s="178"/>
      <c r="Q286" s="178"/>
      <c r="R286" s="178"/>
      <c r="S286" s="178"/>
      <c r="T286" s="179"/>
      <c r="AT286" s="174" t="s">
        <v>136</v>
      </c>
      <c r="AU286" s="174" t="s">
        <v>82</v>
      </c>
      <c r="AV286" s="12" t="s">
        <v>82</v>
      </c>
      <c r="AW286" s="12" t="s">
        <v>35</v>
      </c>
      <c r="AX286" s="12" t="s">
        <v>72</v>
      </c>
      <c r="AY286" s="174" t="s">
        <v>125</v>
      </c>
    </row>
    <row r="287" spans="2:65" s="12" customFormat="1">
      <c r="B287" s="173"/>
      <c r="D287" s="164" t="s">
        <v>136</v>
      </c>
      <c r="E287" s="174" t="s">
        <v>5</v>
      </c>
      <c r="F287" s="175" t="s">
        <v>358</v>
      </c>
      <c r="H287" s="176">
        <v>49.343000000000004</v>
      </c>
      <c r="L287" s="173"/>
      <c r="M287" s="177"/>
      <c r="N287" s="178"/>
      <c r="O287" s="178"/>
      <c r="P287" s="178"/>
      <c r="Q287" s="178"/>
      <c r="R287" s="178"/>
      <c r="S287" s="178"/>
      <c r="T287" s="179"/>
      <c r="AT287" s="174" t="s">
        <v>136</v>
      </c>
      <c r="AU287" s="174" t="s">
        <v>82</v>
      </c>
      <c r="AV287" s="12" t="s">
        <v>82</v>
      </c>
      <c r="AW287" s="12" t="s">
        <v>35</v>
      </c>
      <c r="AX287" s="12" t="s">
        <v>72</v>
      </c>
      <c r="AY287" s="174" t="s">
        <v>125</v>
      </c>
    </row>
    <row r="288" spans="2:65" s="12" customFormat="1">
      <c r="B288" s="173"/>
      <c r="D288" s="164" t="s">
        <v>136</v>
      </c>
      <c r="E288" s="174" t="s">
        <v>5</v>
      </c>
      <c r="F288" s="175" t="s">
        <v>359</v>
      </c>
      <c r="H288" s="176">
        <v>211.66</v>
      </c>
      <c r="L288" s="173"/>
      <c r="M288" s="177"/>
      <c r="N288" s="178"/>
      <c r="O288" s="178"/>
      <c r="P288" s="178"/>
      <c r="Q288" s="178"/>
      <c r="R288" s="178"/>
      <c r="S288" s="178"/>
      <c r="T288" s="179"/>
      <c r="AT288" s="174" t="s">
        <v>136</v>
      </c>
      <c r="AU288" s="174" t="s">
        <v>82</v>
      </c>
      <c r="AV288" s="12" t="s">
        <v>82</v>
      </c>
      <c r="AW288" s="12" t="s">
        <v>35</v>
      </c>
      <c r="AX288" s="12" t="s">
        <v>72</v>
      </c>
      <c r="AY288" s="174" t="s">
        <v>125</v>
      </c>
    </row>
    <row r="289" spans="2:65" s="14" customFormat="1">
      <c r="B289" s="187"/>
      <c r="D289" s="164" t="s">
        <v>136</v>
      </c>
      <c r="E289" s="188" t="s">
        <v>5</v>
      </c>
      <c r="F289" s="189" t="s">
        <v>149</v>
      </c>
      <c r="H289" s="190">
        <v>6917.8429999999998</v>
      </c>
      <c r="L289" s="187"/>
      <c r="M289" s="191"/>
      <c r="N289" s="192"/>
      <c r="O289" s="192"/>
      <c r="P289" s="192"/>
      <c r="Q289" s="192"/>
      <c r="R289" s="192"/>
      <c r="S289" s="192"/>
      <c r="T289" s="193"/>
      <c r="AT289" s="188" t="s">
        <v>136</v>
      </c>
      <c r="AU289" s="188" t="s">
        <v>82</v>
      </c>
      <c r="AV289" s="14" t="s">
        <v>132</v>
      </c>
      <c r="AW289" s="14" t="s">
        <v>35</v>
      </c>
      <c r="AX289" s="14" t="s">
        <v>80</v>
      </c>
      <c r="AY289" s="188" t="s">
        <v>125</v>
      </c>
    </row>
    <row r="290" spans="2:65" s="1" customFormat="1" ht="38.25" customHeight="1">
      <c r="B290" s="152"/>
      <c r="C290" s="153" t="s">
        <v>360</v>
      </c>
      <c r="D290" s="153" t="s">
        <v>127</v>
      </c>
      <c r="E290" s="154" t="s">
        <v>361</v>
      </c>
      <c r="F290" s="155" t="s">
        <v>362</v>
      </c>
      <c r="G290" s="156" t="s">
        <v>205</v>
      </c>
      <c r="H290" s="157">
        <v>23.952000000000002</v>
      </c>
      <c r="I290" s="335"/>
      <c r="J290" s="158">
        <f>ROUND(I290*H290,2)</f>
        <v>0</v>
      </c>
      <c r="K290" s="155" t="s">
        <v>131</v>
      </c>
      <c r="L290" s="38"/>
      <c r="M290" s="159" t="s">
        <v>5</v>
      </c>
      <c r="N290" s="160" t="s">
        <v>43</v>
      </c>
      <c r="O290" s="161">
        <v>1.526</v>
      </c>
      <c r="P290" s="161">
        <f>O290*H290</f>
        <v>36.550752000000003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AR290" s="24" t="s">
        <v>132</v>
      </c>
      <c r="AT290" s="24" t="s">
        <v>127</v>
      </c>
      <c r="AU290" s="24" t="s">
        <v>82</v>
      </c>
      <c r="AY290" s="24" t="s">
        <v>125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24" t="s">
        <v>80</v>
      </c>
      <c r="BK290" s="163">
        <f>ROUND(I290*H290,2)</f>
        <v>0</v>
      </c>
      <c r="BL290" s="24" t="s">
        <v>132</v>
      </c>
      <c r="BM290" s="24" t="s">
        <v>363</v>
      </c>
    </row>
    <row r="291" spans="2:65" s="11" customFormat="1">
      <c r="B291" s="167"/>
      <c r="D291" s="164" t="s">
        <v>136</v>
      </c>
      <c r="E291" s="168" t="s">
        <v>5</v>
      </c>
      <c r="F291" s="169" t="s">
        <v>364</v>
      </c>
      <c r="H291" s="168" t="s">
        <v>5</v>
      </c>
      <c r="L291" s="167"/>
      <c r="M291" s="170"/>
      <c r="N291" s="171"/>
      <c r="O291" s="171"/>
      <c r="P291" s="171"/>
      <c r="Q291" s="171"/>
      <c r="R291" s="171"/>
      <c r="S291" s="171"/>
      <c r="T291" s="172"/>
      <c r="AT291" s="168" t="s">
        <v>136</v>
      </c>
      <c r="AU291" s="168" t="s">
        <v>82</v>
      </c>
      <c r="AV291" s="11" t="s">
        <v>80</v>
      </c>
      <c r="AW291" s="11" t="s">
        <v>35</v>
      </c>
      <c r="AX291" s="11" t="s">
        <v>72</v>
      </c>
      <c r="AY291" s="168" t="s">
        <v>125</v>
      </c>
    </row>
    <row r="292" spans="2:65" s="12" customFormat="1">
      <c r="B292" s="173"/>
      <c r="D292" s="164" t="s">
        <v>136</v>
      </c>
      <c r="E292" s="174" t="s">
        <v>5</v>
      </c>
      <c r="F292" s="175" t="s">
        <v>365</v>
      </c>
      <c r="H292" s="176">
        <v>16.2</v>
      </c>
      <c r="L292" s="173"/>
      <c r="M292" s="177"/>
      <c r="N292" s="178"/>
      <c r="O292" s="178"/>
      <c r="P292" s="178"/>
      <c r="Q292" s="178"/>
      <c r="R292" s="178"/>
      <c r="S292" s="178"/>
      <c r="T292" s="179"/>
      <c r="AT292" s="174" t="s">
        <v>136</v>
      </c>
      <c r="AU292" s="174" t="s">
        <v>82</v>
      </c>
      <c r="AV292" s="12" t="s">
        <v>82</v>
      </c>
      <c r="AW292" s="12" t="s">
        <v>35</v>
      </c>
      <c r="AX292" s="12" t="s">
        <v>72</v>
      </c>
      <c r="AY292" s="174" t="s">
        <v>125</v>
      </c>
    </row>
    <row r="293" spans="2:65" s="12" customFormat="1">
      <c r="B293" s="173"/>
      <c r="D293" s="164" t="s">
        <v>136</v>
      </c>
      <c r="E293" s="174" t="s">
        <v>5</v>
      </c>
      <c r="F293" s="175" t="s">
        <v>366</v>
      </c>
      <c r="H293" s="176">
        <v>2.7</v>
      </c>
      <c r="L293" s="173"/>
      <c r="M293" s="177"/>
      <c r="N293" s="178"/>
      <c r="O293" s="178"/>
      <c r="P293" s="178"/>
      <c r="Q293" s="178"/>
      <c r="R293" s="178"/>
      <c r="S293" s="178"/>
      <c r="T293" s="179"/>
      <c r="AT293" s="174" t="s">
        <v>136</v>
      </c>
      <c r="AU293" s="174" t="s">
        <v>82</v>
      </c>
      <c r="AV293" s="12" t="s">
        <v>82</v>
      </c>
      <c r="AW293" s="12" t="s">
        <v>35</v>
      </c>
      <c r="AX293" s="12" t="s">
        <v>72</v>
      </c>
      <c r="AY293" s="174" t="s">
        <v>125</v>
      </c>
    </row>
    <row r="294" spans="2:65" s="12" customFormat="1">
      <c r="B294" s="173"/>
      <c r="D294" s="164" t="s">
        <v>136</v>
      </c>
      <c r="E294" s="174" t="s">
        <v>5</v>
      </c>
      <c r="F294" s="175" t="s">
        <v>367</v>
      </c>
      <c r="H294" s="176">
        <v>5.0519999999999996</v>
      </c>
      <c r="L294" s="173"/>
      <c r="M294" s="177"/>
      <c r="N294" s="178"/>
      <c r="O294" s="178"/>
      <c r="P294" s="178"/>
      <c r="Q294" s="178"/>
      <c r="R294" s="178"/>
      <c r="S294" s="178"/>
      <c r="T294" s="179"/>
      <c r="AT294" s="174" t="s">
        <v>136</v>
      </c>
      <c r="AU294" s="174" t="s">
        <v>82</v>
      </c>
      <c r="AV294" s="12" t="s">
        <v>82</v>
      </c>
      <c r="AW294" s="12" t="s">
        <v>35</v>
      </c>
      <c r="AX294" s="12" t="s">
        <v>72</v>
      </c>
      <c r="AY294" s="174" t="s">
        <v>125</v>
      </c>
    </row>
    <row r="295" spans="2:65" s="14" customFormat="1">
      <c r="B295" s="187"/>
      <c r="D295" s="164" t="s">
        <v>136</v>
      </c>
      <c r="E295" s="188" t="s">
        <v>5</v>
      </c>
      <c r="F295" s="189" t="s">
        <v>149</v>
      </c>
      <c r="H295" s="190">
        <v>23.952000000000002</v>
      </c>
      <c r="L295" s="187"/>
      <c r="M295" s="191"/>
      <c r="N295" s="192"/>
      <c r="O295" s="192"/>
      <c r="P295" s="192"/>
      <c r="Q295" s="192"/>
      <c r="R295" s="192"/>
      <c r="S295" s="192"/>
      <c r="T295" s="193"/>
      <c r="AT295" s="188" t="s">
        <v>136</v>
      </c>
      <c r="AU295" s="188" t="s">
        <v>82</v>
      </c>
      <c r="AV295" s="14" t="s">
        <v>132</v>
      </c>
      <c r="AW295" s="14" t="s">
        <v>35</v>
      </c>
      <c r="AX295" s="14" t="s">
        <v>80</v>
      </c>
      <c r="AY295" s="188" t="s">
        <v>125</v>
      </c>
    </row>
    <row r="296" spans="2:65" s="1" customFormat="1" ht="16.5" customHeight="1">
      <c r="B296" s="152"/>
      <c r="C296" s="194" t="s">
        <v>368</v>
      </c>
      <c r="D296" s="194" t="s">
        <v>284</v>
      </c>
      <c r="E296" s="195" t="s">
        <v>369</v>
      </c>
      <c r="F296" s="196" t="s">
        <v>370</v>
      </c>
      <c r="G296" s="197" t="s">
        <v>287</v>
      </c>
      <c r="H296" s="198">
        <v>45.509</v>
      </c>
      <c r="I296" s="335"/>
      <c r="J296" s="199">
        <f>ROUND(I296*H296,2)</f>
        <v>0</v>
      </c>
      <c r="K296" s="196" t="s">
        <v>131</v>
      </c>
      <c r="L296" s="200"/>
      <c r="M296" s="201" t="s">
        <v>5</v>
      </c>
      <c r="N296" s="202" t="s">
        <v>43</v>
      </c>
      <c r="O296" s="161">
        <v>0</v>
      </c>
      <c r="P296" s="161">
        <f>O296*H296</f>
        <v>0</v>
      </c>
      <c r="Q296" s="161">
        <v>1</v>
      </c>
      <c r="R296" s="161">
        <f>Q296*H296</f>
        <v>45.509</v>
      </c>
      <c r="S296" s="161">
        <v>0</v>
      </c>
      <c r="T296" s="162">
        <f>S296*H296</f>
        <v>0</v>
      </c>
      <c r="AR296" s="24" t="s">
        <v>186</v>
      </c>
      <c r="AT296" s="24" t="s">
        <v>284</v>
      </c>
      <c r="AU296" s="24" t="s">
        <v>82</v>
      </c>
      <c r="AY296" s="24" t="s">
        <v>125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24" t="s">
        <v>80</v>
      </c>
      <c r="BK296" s="163">
        <f>ROUND(I296*H296,2)</f>
        <v>0</v>
      </c>
      <c r="BL296" s="24" t="s">
        <v>132</v>
      </c>
      <c r="BM296" s="24" t="s">
        <v>371</v>
      </c>
    </row>
    <row r="297" spans="2:65" s="1" customFormat="1" ht="27">
      <c r="B297" s="38"/>
      <c r="D297" s="164" t="s">
        <v>134</v>
      </c>
      <c r="F297" s="165" t="s">
        <v>372</v>
      </c>
      <c r="L297" s="38"/>
      <c r="M297" s="166"/>
      <c r="N297" s="39"/>
      <c r="O297" s="39"/>
      <c r="P297" s="39"/>
      <c r="Q297" s="39"/>
      <c r="R297" s="39"/>
      <c r="S297" s="39"/>
      <c r="T297" s="67"/>
      <c r="AT297" s="24" t="s">
        <v>134</v>
      </c>
      <c r="AU297" s="24" t="s">
        <v>82</v>
      </c>
    </row>
    <row r="298" spans="2:65" s="12" customFormat="1">
      <c r="B298" s="173"/>
      <c r="D298" s="164" t="s">
        <v>136</v>
      </c>
      <c r="E298" s="174" t="s">
        <v>5</v>
      </c>
      <c r="F298" s="175" t="s">
        <v>373</v>
      </c>
      <c r="H298" s="176">
        <v>45.509</v>
      </c>
      <c r="L298" s="173"/>
      <c r="M298" s="177"/>
      <c r="N298" s="178"/>
      <c r="O298" s="178"/>
      <c r="P298" s="178"/>
      <c r="Q298" s="178"/>
      <c r="R298" s="178"/>
      <c r="S298" s="178"/>
      <c r="T298" s="179"/>
      <c r="AT298" s="174" t="s">
        <v>136</v>
      </c>
      <c r="AU298" s="174" t="s">
        <v>82</v>
      </c>
      <c r="AV298" s="12" t="s">
        <v>82</v>
      </c>
      <c r="AW298" s="12" t="s">
        <v>35</v>
      </c>
      <c r="AX298" s="12" t="s">
        <v>80</v>
      </c>
      <c r="AY298" s="174" t="s">
        <v>125</v>
      </c>
    </row>
    <row r="299" spans="2:65" s="1" customFormat="1" ht="25.5" customHeight="1">
      <c r="B299" s="152"/>
      <c r="C299" s="153" t="s">
        <v>374</v>
      </c>
      <c r="D299" s="153" t="s">
        <v>127</v>
      </c>
      <c r="E299" s="154" t="s">
        <v>375</v>
      </c>
      <c r="F299" s="155" t="s">
        <v>376</v>
      </c>
      <c r="G299" s="156" t="s">
        <v>205</v>
      </c>
      <c r="H299" s="157">
        <v>1657.42</v>
      </c>
      <c r="I299" s="335"/>
      <c r="J299" s="158">
        <f>ROUND(I299*H299,2)</f>
        <v>0</v>
      </c>
      <c r="K299" s="155" t="s">
        <v>131</v>
      </c>
      <c r="L299" s="38"/>
      <c r="M299" s="159" t="s">
        <v>5</v>
      </c>
      <c r="N299" s="160" t="s">
        <v>43</v>
      </c>
      <c r="O299" s="161">
        <v>0.29899999999999999</v>
      </c>
      <c r="P299" s="161">
        <f>O299*H299</f>
        <v>495.56858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AR299" s="24" t="s">
        <v>132</v>
      </c>
      <c r="AT299" s="24" t="s">
        <v>127</v>
      </c>
      <c r="AU299" s="24" t="s">
        <v>82</v>
      </c>
      <c r="AY299" s="24" t="s">
        <v>125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24" t="s">
        <v>80</v>
      </c>
      <c r="BK299" s="163">
        <f>ROUND(I299*H299,2)</f>
        <v>0</v>
      </c>
      <c r="BL299" s="24" t="s">
        <v>132</v>
      </c>
      <c r="BM299" s="24" t="s">
        <v>377</v>
      </c>
    </row>
    <row r="300" spans="2:65" s="11" customFormat="1">
      <c r="B300" s="167"/>
      <c r="D300" s="164" t="s">
        <v>136</v>
      </c>
      <c r="E300" s="168" t="s">
        <v>5</v>
      </c>
      <c r="F300" s="169" t="s">
        <v>137</v>
      </c>
      <c r="H300" s="168" t="s">
        <v>5</v>
      </c>
      <c r="L300" s="167"/>
      <c r="M300" s="170"/>
      <c r="N300" s="171"/>
      <c r="O300" s="171"/>
      <c r="P300" s="171"/>
      <c r="Q300" s="171"/>
      <c r="R300" s="171"/>
      <c r="S300" s="171"/>
      <c r="T300" s="172"/>
      <c r="AT300" s="168" t="s">
        <v>136</v>
      </c>
      <c r="AU300" s="168" t="s">
        <v>82</v>
      </c>
      <c r="AV300" s="11" t="s">
        <v>80</v>
      </c>
      <c r="AW300" s="11" t="s">
        <v>35</v>
      </c>
      <c r="AX300" s="11" t="s">
        <v>72</v>
      </c>
      <c r="AY300" s="168" t="s">
        <v>125</v>
      </c>
    </row>
    <row r="301" spans="2:65" s="11" customFormat="1">
      <c r="B301" s="167"/>
      <c r="D301" s="164" t="s">
        <v>136</v>
      </c>
      <c r="E301" s="168" t="s">
        <v>5</v>
      </c>
      <c r="F301" s="169" t="s">
        <v>139</v>
      </c>
      <c r="H301" s="168" t="s">
        <v>5</v>
      </c>
      <c r="L301" s="167"/>
      <c r="M301" s="170"/>
      <c r="N301" s="171"/>
      <c r="O301" s="171"/>
      <c r="P301" s="171"/>
      <c r="Q301" s="171"/>
      <c r="R301" s="171"/>
      <c r="S301" s="171"/>
      <c r="T301" s="172"/>
      <c r="AT301" s="168" t="s">
        <v>136</v>
      </c>
      <c r="AU301" s="168" t="s">
        <v>82</v>
      </c>
      <c r="AV301" s="11" t="s">
        <v>80</v>
      </c>
      <c r="AW301" s="11" t="s">
        <v>35</v>
      </c>
      <c r="AX301" s="11" t="s">
        <v>72</v>
      </c>
      <c r="AY301" s="168" t="s">
        <v>125</v>
      </c>
    </row>
    <row r="302" spans="2:65" s="12" customFormat="1">
      <c r="B302" s="173"/>
      <c r="D302" s="164" t="s">
        <v>136</v>
      </c>
      <c r="E302" s="174" t="s">
        <v>5</v>
      </c>
      <c r="F302" s="175" t="s">
        <v>378</v>
      </c>
      <c r="H302" s="176">
        <v>18.84</v>
      </c>
      <c r="L302" s="173"/>
      <c r="M302" s="177"/>
      <c r="N302" s="178"/>
      <c r="O302" s="178"/>
      <c r="P302" s="178"/>
      <c r="Q302" s="178"/>
      <c r="R302" s="178"/>
      <c r="S302" s="178"/>
      <c r="T302" s="179"/>
      <c r="AT302" s="174" t="s">
        <v>136</v>
      </c>
      <c r="AU302" s="174" t="s">
        <v>82</v>
      </c>
      <c r="AV302" s="12" t="s">
        <v>82</v>
      </c>
      <c r="AW302" s="12" t="s">
        <v>35</v>
      </c>
      <c r="AX302" s="12" t="s">
        <v>72</v>
      </c>
      <c r="AY302" s="174" t="s">
        <v>125</v>
      </c>
    </row>
    <row r="303" spans="2:65" s="12" customFormat="1">
      <c r="B303" s="173"/>
      <c r="D303" s="164" t="s">
        <v>136</v>
      </c>
      <c r="E303" s="174" t="s">
        <v>5</v>
      </c>
      <c r="F303" s="175" t="s">
        <v>379</v>
      </c>
      <c r="H303" s="176">
        <v>1588.7</v>
      </c>
      <c r="L303" s="173"/>
      <c r="M303" s="177"/>
      <c r="N303" s="178"/>
      <c r="O303" s="178"/>
      <c r="P303" s="178"/>
      <c r="Q303" s="178"/>
      <c r="R303" s="178"/>
      <c r="S303" s="178"/>
      <c r="T303" s="179"/>
      <c r="AT303" s="174" t="s">
        <v>136</v>
      </c>
      <c r="AU303" s="174" t="s">
        <v>82</v>
      </c>
      <c r="AV303" s="12" t="s">
        <v>82</v>
      </c>
      <c r="AW303" s="12" t="s">
        <v>35</v>
      </c>
      <c r="AX303" s="12" t="s">
        <v>72</v>
      </c>
      <c r="AY303" s="174" t="s">
        <v>125</v>
      </c>
    </row>
    <row r="304" spans="2:65" s="13" customFormat="1">
      <c r="B304" s="180"/>
      <c r="D304" s="164" t="s">
        <v>136</v>
      </c>
      <c r="E304" s="181" t="s">
        <v>5</v>
      </c>
      <c r="F304" s="182" t="s">
        <v>143</v>
      </c>
      <c r="H304" s="183">
        <v>1607.54</v>
      </c>
      <c r="L304" s="180"/>
      <c r="M304" s="184"/>
      <c r="N304" s="185"/>
      <c r="O304" s="185"/>
      <c r="P304" s="185"/>
      <c r="Q304" s="185"/>
      <c r="R304" s="185"/>
      <c r="S304" s="185"/>
      <c r="T304" s="186"/>
      <c r="AT304" s="181" t="s">
        <v>136</v>
      </c>
      <c r="AU304" s="181" t="s">
        <v>82</v>
      </c>
      <c r="AV304" s="13" t="s">
        <v>144</v>
      </c>
      <c r="AW304" s="13" t="s">
        <v>35</v>
      </c>
      <c r="AX304" s="13" t="s">
        <v>72</v>
      </c>
      <c r="AY304" s="181" t="s">
        <v>125</v>
      </c>
    </row>
    <row r="305" spans="2:65" s="11" customFormat="1">
      <c r="B305" s="167"/>
      <c r="D305" s="164" t="s">
        <v>136</v>
      </c>
      <c r="E305" s="168" t="s">
        <v>5</v>
      </c>
      <c r="F305" s="169" t="s">
        <v>145</v>
      </c>
      <c r="H305" s="168" t="s">
        <v>5</v>
      </c>
      <c r="L305" s="167"/>
      <c r="M305" s="170"/>
      <c r="N305" s="171"/>
      <c r="O305" s="171"/>
      <c r="P305" s="171"/>
      <c r="Q305" s="171"/>
      <c r="R305" s="171"/>
      <c r="S305" s="171"/>
      <c r="T305" s="172"/>
      <c r="AT305" s="168" t="s">
        <v>136</v>
      </c>
      <c r="AU305" s="168" t="s">
        <v>82</v>
      </c>
      <c r="AV305" s="11" t="s">
        <v>80</v>
      </c>
      <c r="AW305" s="11" t="s">
        <v>35</v>
      </c>
      <c r="AX305" s="11" t="s">
        <v>72</v>
      </c>
      <c r="AY305" s="168" t="s">
        <v>125</v>
      </c>
    </row>
    <row r="306" spans="2:65" s="12" customFormat="1">
      <c r="B306" s="173"/>
      <c r="D306" s="164" t="s">
        <v>136</v>
      </c>
      <c r="E306" s="174" t="s">
        <v>5</v>
      </c>
      <c r="F306" s="175" t="s">
        <v>349</v>
      </c>
      <c r="H306" s="176">
        <v>32.03</v>
      </c>
      <c r="L306" s="173"/>
      <c r="M306" s="177"/>
      <c r="N306" s="178"/>
      <c r="O306" s="178"/>
      <c r="P306" s="178"/>
      <c r="Q306" s="178"/>
      <c r="R306" s="178"/>
      <c r="S306" s="178"/>
      <c r="T306" s="179"/>
      <c r="AT306" s="174" t="s">
        <v>136</v>
      </c>
      <c r="AU306" s="174" t="s">
        <v>82</v>
      </c>
      <c r="AV306" s="12" t="s">
        <v>82</v>
      </c>
      <c r="AW306" s="12" t="s">
        <v>35</v>
      </c>
      <c r="AX306" s="12" t="s">
        <v>72</v>
      </c>
      <c r="AY306" s="174" t="s">
        <v>125</v>
      </c>
    </row>
    <row r="307" spans="2:65" s="12" customFormat="1">
      <c r="B307" s="173"/>
      <c r="D307" s="164" t="s">
        <v>136</v>
      </c>
      <c r="E307" s="174" t="s">
        <v>5</v>
      </c>
      <c r="F307" s="175" t="s">
        <v>380</v>
      </c>
      <c r="H307" s="176">
        <v>2.91</v>
      </c>
      <c r="L307" s="173"/>
      <c r="M307" s="177"/>
      <c r="N307" s="178"/>
      <c r="O307" s="178"/>
      <c r="P307" s="178"/>
      <c r="Q307" s="178"/>
      <c r="R307" s="178"/>
      <c r="S307" s="178"/>
      <c r="T307" s="179"/>
      <c r="AT307" s="174" t="s">
        <v>136</v>
      </c>
      <c r="AU307" s="174" t="s">
        <v>82</v>
      </c>
      <c r="AV307" s="12" t="s">
        <v>82</v>
      </c>
      <c r="AW307" s="12" t="s">
        <v>35</v>
      </c>
      <c r="AX307" s="12" t="s">
        <v>72</v>
      </c>
      <c r="AY307" s="174" t="s">
        <v>125</v>
      </c>
    </row>
    <row r="308" spans="2:65" s="13" customFormat="1">
      <c r="B308" s="180"/>
      <c r="D308" s="164" t="s">
        <v>136</v>
      </c>
      <c r="E308" s="181" t="s">
        <v>5</v>
      </c>
      <c r="F308" s="182" t="s">
        <v>143</v>
      </c>
      <c r="H308" s="183">
        <v>34.94</v>
      </c>
      <c r="L308" s="180"/>
      <c r="M308" s="184"/>
      <c r="N308" s="185"/>
      <c r="O308" s="185"/>
      <c r="P308" s="185"/>
      <c r="Q308" s="185"/>
      <c r="R308" s="185"/>
      <c r="S308" s="185"/>
      <c r="T308" s="186"/>
      <c r="AT308" s="181" t="s">
        <v>136</v>
      </c>
      <c r="AU308" s="181" t="s">
        <v>82</v>
      </c>
      <c r="AV308" s="13" t="s">
        <v>144</v>
      </c>
      <c r="AW308" s="13" t="s">
        <v>35</v>
      </c>
      <c r="AX308" s="13" t="s">
        <v>72</v>
      </c>
      <c r="AY308" s="181" t="s">
        <v>125</v>
      </c>
    </row>
    <row r="309" spans="2:65" s="11" customFormat="1">
      <c r="B309" s="167"/>
      <c r="D309" s="164" t="s">
        <v>136</v>
      </c>
      <c r="E309" s="168" t="s">
        <v>5</v>
      </c>
      <c r="F309" s="169" t="s">
        <v>147</v>
      </c>
      <c r="H309" s="168" t="s">
        <v>5</v>
      </c>
      <c r="L309" s="167"/>
      <c r="M309" s="170"/>
      <c r="N309" s="171"/>
      <c r="O309" s="171"/>
      <c r="P309" s="171"/>
      <c r="Q309" s="171"/>
      <c r="R309" s="171"/>
      <c r="S309" s="171"/>
      <c r="T309" s="172"/>
      <c r="AT309" s="168" t="s">
        <v>136</v>
      </c>
      <c r="AU309" s="168" t="s">
        <v>82</v>
      </c>
      <c r="AV309" s="11" t="s">
        <v>80</v>
      </c>
      <c r="AW309" s="11" t="s">
        <v>35</v>
      </c>
      <c r="AX309" s="11" t="s">
        <v>72</v>
      </c>
      <c r="AY309" s="168" t="s">
        <v>125</v>
      </c>
    </row>
    <row r="310" spans="2:65" s="12" customFormat="1">
      <c r="B310" s="173"/>
      <c r="D310" s="164" t="s">
        <v>136</v>
      </c>
      <c r="E310" s="174" t="s">
        <v>5</v>
      </c>
      <c r="F310" s="175" t="s">
        <v>381</v>
      </c>
      <c r="H310" s="176">
        <v>14.94</v>
      </c>
      <c r="L310" s="173"/>
      <c r="M310" s="177"/>
      <c r="N310" s="178"/>
      <c r="O310" s="178"/>
      <c r="P310" s="178"/>
      <c r="Q310" s="178"/>
      <c r="R310" s="178"/>
      <c r="S310" s="178"/>
      <c r="T310" s="179"/>
      <c r="AT310" s="174" t="s">
        <v>136</v>
      </c>
      <c r="AU310" s="174" t="s">
        <v>82</v>
      </c>
      <c r="AV310" s="12" t="s">
        <v>82</v>
      </c>
      <c r="AW310" s="12" t="s">
        <v>35</v>
      </c>
      <c r="AX310" s="12" t="s">
        <v>72</v>
      </c>
      <c r="AY310" s="174" t="s">
        <v>125</v>
      </c>
    </row>
    <row r="311" spans="2:65" s="14" customFormat="1">
      <c r="B311" s="187"/>
      <c r="D311" s="164" t="s">
        <v>136</v>
      </c>
      <c r="E311" s="188" t="s">
        <v>5</v>
      </c>
      <c r="F311" s="189" t="s">
        <v>149</v>
      </c>
      <c r="H311" s="190">
        <v>1657.42</v>
      </c>
      <c r="L311" s="187"/>
      <c r="M311" s="191"/>
      <c r="N311" s="192"/>
      <c r="O311" s="192"/>
      <c r="P311" s="192"/>
      <c r="Q311" s="192"/>
      <c r="R311" s="192"/>
      <c r="S311" s="192"/>
      <c r="T311" s="193"/>
      <c r="AT311" s="188" t="s">
        <v>136</v>
      </c>
      <c r="AU311" s="188" t="s">
        <v>82</v>
      </c>
      <c r="AV311" s="14" t="s">
        <v>132</v>
      </c>
      <c r="AW311" s="14" t="s">
        <v>35</v>
      </c>
      <c r="AX311" s="14" t="s">
        <v>80</v>
      </c>
      <c r="AY311" s="188" t="s">
        <v>125</v>
      </c>
    </row>
    <row r="312" spans="2:65" s="1" customFormat="1" ht="16.5" customHeight="1">
      <c r="B312" s="152"/>
      <c r="C312" s="194" t="s">
        <v>382</v>
      </c>
      <c r="D312" s="194" t="s">
        <v>284</v>
      </c>
      <c r="E312" s="195" t="s">
        <v>383</v>
      </c>
      <c r="F312" s="196" t="s">
        <v>384</v>
      </c>
      <c r="G312" s="197" t="s">
        <v>287</v>
      </c>
      <c r="H312" s="198">
        <v>3213.1</v>
      </c>
      <c r="I312" s="335"/>
      <c r="J312" s="199">
        <f>ROUND(I312*H312,2)</f>
        <v>0</v>
      </c>
      <c r="K312" s="196" t="s">
        <v>131</v>
      </c>
      <c r="L312" s="200"/>
      <c r="M312" s="201" t="s">
        <v>5</v>
      </c>
      <c r="N312" s="202" t="s">
        <v>43</v>
      </c>
      <c r="O312" s="161">
        <v>0</v>
      </c>
      <c r="P312" s="161">
        <f>O312*H312</f>
        <v>0</v>
      </c>
      <c r="Q312" s="161">
        <v>1</v>
      </c>
      <c r="R312" s="161">
        <f>Q312*H312</f>
        <v>3213.1</v>
      </c>
      <c r="S312" s="161">
        <v>0</v>
      </c>
      <c r="T312" s="162">
        <f>S312*H312</f>
        <v>0</v>
      </c>
      <c r="AR312" s="24" t="s">
        <v>186</v>
      </c>
      <c r="AT312" s="24" t="s">
        <v>284</v>
      </c>
      <c r="AU312" s="24" t="s">
        <v>82</v>
      </c>
      <c r="AY312" s="24" t="s">
        <v>125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24" t="s">
        <v>80</v>
      </c>
      <c r="BK312" s="163">
        <f>ROUND(I312*H312,2)</f>
        <v>0</v>
      </c>
      <c r="BL312" s="24" t="s">
        <v>132</v>
      </c>
      <c r="BM312" s="24" t="s">
        <v>385</v>
      </c>
    </row>
    <row r="313" spans="2:65" s="1" customFormat="1" ht="27">
      <c r="B313" s="38"/>
      <c r="D313" s="164" t="s">
        <v>134</v>
      </c>
      <c r="F313" s="165" t="s">
        <v>386</v>
      </c>
      <c r="L313" s="38"/>
      <c r="M313" s="166"/>
      <c r="N313" s="39"/>
      <c r="O313" s="39"/>
      <c r="P313" s="39"/>
      <c r="Q313" s="39"/>
      <c r="R313" s="39"/>
      <c r="S313" s="39"/>
      <c r="T313" s="67"/>
      <c r="AT313" s="24" t="s">
        <v>134</v>
      </c>
      <c r="AU313" s="24" t="s">
        <v>82</v>
      </c>
    </row>
    <row r="314" spans="2:65" s="12" customFormat="1">
      <c r="B314" s="173"/>
      <c r="D314" s="164" t="s">
        <v>136</v>
      </c>
      <c r="E314" s="174" t="s">
        <v>5</v>
      </c>
      <c r="F314" s="175" t="s">
        <v>387</v>
      </c>
      <c r="H314" s="176">
        <v>3177.4</v>
      </c>
      <c r="L314" s="173"/>
      <c r="M314" s="177"/>
      <c r="N314" s="178"/>
      <c r="O314" s="178"/>
      <c r="P314" s="178"/>
      <c r="Q314" s="178"/>
      <c r="R314" s="178"/>
      <c r="S314" s="178"/>
      <c r="T314" s="179"/>
      <c r="AT314" s="174" t="s">
        <v>136</v>
      </c>
      <c r="AU314" s="174" t="s">
        <v>82</v>
      </c>
      <c r="AV314" s="12" t="s">
        <v>82</v>
      </c>
      <c r="AW314" s="12" t="s">
        <v>35</v>
      </c>
      <c r="AX314" s="12" t="s">
        <v>72</v>
      </c>
      <c r="AY314" s="174" t="s">
        <v>125</v>
      </c>
    </row>
    <row r="315" spans="2:65" s="12" customFormat="1">
      <c r="B315" s="173"/>
      <c r="D315" s="164" t="s">
        <v>136</v>
      </c>
      <c r="E315" s="174" t="s">
        <v>5</v>
      </c>
      <c r="F315" s="175" t="s">
        <v>388</v>
      </c>
      <c r="H315" s="176">
        <v>5.82</v>
      </c>
      <c r="L315" s="173"/>
      <c r="M315" s="177"/>
      <c r="N315" s="178"/>
      <c r="O315" s="178"/>
      <c r="P315" s="178"/>
      <c r="Q315" s="178"/>
      <c r="R315" s="178"/>
      <c r="S315" s="178"/>
      <c r="T315" s="179"/>
      <c r="AT315" s="174" t="s">
        <v>136</v>
      </c>
      <c r="AU315" s="174" t="s">
        <v>82</v>
      </c>
      <c r="AV315" s="12" t="s">
        <v>82</v>
      </c>
      <c r="AW315" s="12" t="s">
        <v>35</v>
      </c>
      <c r="AX315" s="12" t="s">
        <v>72</v>
      </c>
      <c r="AY315" s="174" t="s">
        <v>125</v>
      </c>
    </row>
    <row r="316" spans="2:65" s="12" customFormat="1">
      <c r="B316" s="173"/>
      <c r="D316" s="164" t="s">
        <v>136</v>
      </c>
      <c r="E316" s="174" t="s">
        <v>5</v>
      </c>
      <c r="F316" s="175" t="s">
        <v>389</v>
      </c>
      <c r="H316" s="176">
        <v>29.88</v>
      </c>
      <c r="L316" s="173"/>
      <c r="M316" s="177"/>
      <c r="N316" s="178"/>
      <c r="O316" s="178"/>
      <c r="P316" s="178"/>
      <c r="Q316" s="178"/>
      <c r="R316" s="178"/>
      <c r="S316" s="178"/>
      <c r="T316" s="179"/>
      <c r="AT316" s="174" t="s">
        <v>136</v>
      </c>
      <c r="AU316" s="174" t="s">
        <v>82</v>
      </c>
      <c r="AV316" s="12" t="s">
        <v>82</v>
      </c>
      <c r="AW316" s="12" t="s">
        <v>35</v>
      </c>
      <c r="AX316" s="12" t="s">
        <v>72</v>
      </c>
      <c r="AY316" s="174" t="s">
        <v>125</v>
      </c>
    </row>
    <row r="317" spans="2:65" s="14" customFormat="1">
      <c r="B317" s="187"/>
      <c r="D317" s="164" t="s">
        <v>136</v>
      </c>
      <c r="E317" s="188" t="s">
        <v>5</v>
      </c>
      <c r="F317" s="189" t="s">
        <v>149</v>
      </c>
      <c r="H317" s="190">
        <v>3213.1</v>
      </c>
      <c r="L317" s="187"/>
      <c r="M317" s="191"/>
      <c r="N317" s="192"/>
      <c r="O317" s="192"/>
      <c r="P317" s="192"/>
      <c r="Q317" s="192"/>
      <c r="R317" s="192"/>
      <c r="S317" s="192"/>
      <c r="T317" s="193"/>
      <c r="AT317" s="188" t="s">
        <v>136</v>
      </c>
      <c r="AU317" s="188" t="s">
        <v>82</v>
      </c>
      <c r="AV317" s="14" t="s">
        <v>132</v>
      </c>
      <c r="AW317" s="14" t="s">
        <v>35</v>
      </c>
      <c r="AX317" s="14" t="s">
        <v>80</v>
      </c>
      <c r="AY317" s="188" t="s">
        <v>125</v>
      </c>
    </row>
    <row r="318" spans="2:65" s="1" customFormat="1" ht="38.25" customHeight="1">
      <c r="B318" s="152"/>
      <c r="C318" s="153" t="s">
        <v>390</v>
      </c>
      <c r="D318" s="153" t="s">
        <v>127</v>
      </c>
      <c r="E318" s="154" t="s">
        <v>391</v>
      </c>
      <c r="F318" s="155" t="s">
        <v>392</v>
      </c>
      <c r="G318" s="156" t="s">
        <v>205</v>
      </c>
      <c r="H318" s="157">
        <v>442.65100000000001</v>
      </c>
      <c r="I318" s="335"/>
      <c r="J318" s="158">
        <f>ROUND(I318*H318,2)</f>
        <v>0</v>
      </c>
      <c r="K318" s="155" t="s">
        <v>131</v>
      </c>
      <c r="L318" s="38"/>
      <c r="M318" s="159" t="s">
        <v>5</v>
      </c>
      <c r="N318" s="160" t="s">
        <v>43</v>
      </c>
      <c r="O318" s="161">
        <v>0.28599999999999998</v>
      </c>
      <c r="P318" s="161">
        <f>O318*H318</f>
        <v>126.598186</v>
      </c>
      <c r="Q318" s="161">
        <v>0</v>
      </c>
      <c r="R318" s="161">
        <f>Q318*H318</f>
        <v>0</v>
      </c>
      <c r="S318" s="161">
        <v>0</v>
      </c>
      <c r="T318" s="162">
        <f>S318*H318</f>
        <v>0</v>
      </c>
      <c r="AR318" s="24" t="s">
        <v>132</v>
      </c>
      <c r="AT318" s="24" t="s">
        <v>127</v>
      </c>
      <c r="AU318" s="24" t="s">
        <v>82</v>
      </c>
      <c r="AY318" s="24" t="s">
        <v>125</v>
      </c>
      <c r="BE318" s="163">
        <f>IF(N318="základní",J318,0)</f>
        <v>0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24" t="s">
        <v>80</v>
      </c>
      <c r="BK318" s="163">
        <f>ROUND(I318*H318,2)</f>
        <v>0</v>
      </c>
      <c r="BL318" s="24" t="s">
        <v>132</v>
      </c>
      <c r="BM318" s="24" t="s">
        <v>393</v>
      </c>
    </row>
    <row r="319" spans="2:65" s="11" customFormat="1">
      <c r="B319" s="167"/>
      <c r="D319" s="164" t="s">
        <v>136</v>
      </c>
      <c r="E319" s="168" t="s">
        <v>5</v>
      </c>
      <c r="F319" s="169" t="s">
        <v>394</v>
      </c>
      <c r="H319" s="168" t="s">
        <v>5</v>
      </c>
      <c r="L319" s="167"/>
      <c r="M319" s="170"/>
      <c r="N319" s="171"/>
      <c r="O319" s="171"/>
      <c r="P319" s="171"/>
      <c r="Q319" s="171"/>
      <c r="R319" s="171"/>
      <c r="S319" s="171"/>
      <c r="T319" s="172"/>
      <c r="AT319" s="168" t="s">
        <v>136</v>
      </c>
      <c r="AU319" s="168" t="s">
        <v>82</v>
      </c>
      <c r="AV319" s="11" t="s">
        <v>80</v>
      </c>
      <c r="AW319" s="11" t="s">
        <v>35</v>
      </c>
      <c r="AX319" s="11" t="s">
        <v>72</v>
      </c>
      <c r="AY319" s="168" t="s">
        <v>125</v>
      </c>
    </row>
    <row r="320" spans="2:65" s="11" customFormat="1">
      <c r="B320" s="167"/>
      <c r="D320" s="164" t="s">
        <v>136</v>
      </c>
      <c r="E320" s="168" t="s">
        <v>5</v>
      </c>
      <c r="F320" s="169" t="s">
        <v>253</v>
      </c>
      <c r="H320" s="168" t="s">
        <v>5</v>
      </c>
      <c r="L320" s="167"/>
      <c r="M320" s="170"/>
      <c r="N320" s="171"/>
      <c r="O320" s="171"/>
      <c r="P320" s="171"/>
      <c r="Q320" s="171"/>
      <c r="R320" s="171"/>
      <c r="S320" s="171"/>
      <c r="T320" s="172"/>
      <c r="AT320" s="168" t="s">
        <v>136</v>
      </c>
      <c r="AU320" s="168" t="s">
        <v>82</v>
      </c>
      <c r="AV320" s="11" t="s">
        <v>80</v>
      </c>
      <c r="AW320" s="11" t="s">
        <v>35</v>
      </c>
      <c r="AX320" s="11" t="s">
        <v>72</v>
      </c>
      <c r="AY320" s="168" t="s">
        <v>125</v>
      </c>
    </row>
    <row r="321" spans="2:65" s="11" customFormat="1">
      <c r="B321" s="167"/>
      <c r="D321" s="164" t="s">
        <v>136</v>
      </c>
      <c r="E321" s="168" t="s">
        <v>5</v>
      </c>
      <c r="F321" s="169" t="s">
        <v>395</v>
      </c>
      <c r="H321" s="168" t="s">
        <v>5</v>
      </c>
      <c r="L321" s="167"/>
      <c r="M321" s="170"/>
      <c r="N321" s="171"/>
      <c r="O321" s="171"/>
      <c r="P321" s="171"/>
      <c r="Q321" s="171"/>
      <c r="R321" s="171"/>
      <c r="S321" s="171"/>
      <c r="T321" s="172"/>
      <c r="AT321" s="168" t="s">
        <v>136</v>
      </c>
      <c r="AU321" s="168" t="s">
        <v>82</v>
      </c>
      <c r="AV321" s="11" t="s">
        <v>80</v>
      </c>
      <c r="AW321" s="11" t="s">
        <v>35</v>
      </c>
      <c r="AX321" s="11" t="s">
        <v>72</v>
      </c>
      <c r="AY321" s="168" t="s">
        <v>125</v>
      </c>
    </row>
    <row r="322" spans="2:65" s="12" customFormat="1">
      <c r="B322" s="173"/>
      <c r="D322" s="164" t="s">
        <v>136</v>
      </c>
      <c r="E322" s="174" t="s">
        <v>5</v>
      </c>
      <c r="F322" s="175" t="s">
        <v>396</v>
      </c>
      <c r="H322" s="176">
        <v>513.22</v>
      </c>
      <c r="L322" s="173"/>
      <c r="M322" s="177"/>
      <c r="N322" s="178"/>
      <c r="O322" s="178"/>
      <c r="P322" s="178"/>
      <c r="Q322" s="178"/>
      <c r="R322" s="178"/>
      <c r="S322" s="178"/>
      <c r="T322" s="179"/>
      <c r="AT322" s="174" t="s">
        <v>136</v>
      </c>
      <c r="AU322" s="174" t="s">
        <v>82</v>
      </c>
      <c r="AV322" s="12" t="s">
        <v>82</v>
      </c>
      <c r="AW322" s="12" t="s">
        <v>35</v>
      </c>
      <c r="AX322" s="12" t="s">
        <v>72</v>
      </c>
      <c r="AY322" s="174" t="s">
        <v>125</v>
      </c>
    </row>
    <row r="323" spans="2:65" s="12" customFormat="1">
      <c r="B323" s="173"/>
      <c r="D323" s="164" t="s">
        <v>136</v>
      </c>
      <c r="E323" s="174" t="s">
        <v>5</v>
      </c>
      <c r="F323" s="175" t="s">
        <v>397</v>
      </c>
      <c r="H323" s="176">
        <v>-87.808999999999997</v>
      </c>
      <c r="L323" s="173"/>
      <c r="M323" s="177"/>
      <c r="N323" s="178"/>
      <c r="O323" s="178"/>
      <c r="P323" s="178"/>
      <c r="Q323" s="178"/>
      <c r="R323" s="178"/>
      <c r="S323" s="178"/>
      <c r="T323" s="179"/>
      <c r="AT323" s="174" t="s">
        <v>136</v>
      </c>
      <c r="AU323" s="174" t="s">
        <v>82</v>
      </c>
      <c r="AV323" s="12" t="s">
        <v>82</v>
      </c>
      <c r="AW323" s="12" t="s">
        <v>35</v>
      </c>
      <c r="AX323" s="12" t="s">
        <v>72</v>
      </c>
      <c r="AY323" s="174" t="s">
        <v>125</v>
      </c>
    </row>
    <row r="324" spans="2:65" s="13" customFormat="1">
      <c r="B324" s="180"/>
      <c r="D324" s="164" t="s">
        <v>136</v>
      </c>
      <c r="E324" s="181" t="s">
        <v>5</v>
      </c>
      <c r="F324" s="182" t="s">
        <v>143</v>
      </c>
      <c r="H324" s="183">
        <v>425.411</v>
      </c>
      <c r="L324" s="180"/>
      <c r="M324" s="184"/>
      <c r="N324" s="185"/>
      <c r="O324" s="185"/>
      <c r="P324" s="185"/>
      <c r="Q324" s="185"/>
      <c r="R324" s="185"/>
      <c r="S324" s="185"/>
      <c r="T324" s="186"/>
      <c r="AT324" s="181" t="s">
        <v>136</v>
      </c>
      <c r="AU324" s="181" t="s">
        <v>82</v>
      </c>
      <c r="AV324" s="13" t="s">
        <v>144</v>
      </c>
      <c r="AW324" s="13" t="s">
        <v>35</v>
      </c>
      <c r="AX324" s="13" t="s">
        <v>72</v>
      </c>
      <c r="AY324" s="181" t="s">
        <v>125</v>
      </c>
    </row>
    <row r="325" spans="2:65" s="12" customFormat="1">
      <c r="B325" s="173"/>
      <c r="D325" s="164" t="s">
        <v>136</v>
      </c>
      <c r="E325" s="174" t="s">
        <v>5</v>
      </c>
      <c r="F325" s="175" t="s">
        <v>398</v>
      </c>
      <c r="H325" s="176">
        <v>12.99</v>
      </c>
      <c r="L325" s="173"/>
      <c r="M325" s="177"/>
      <c r="N325" s="178"/>
      <c r="O325" s="178"/>
      <c r="P325" s="178"/>
      <c r="Q325" s="178"/>
      <c r="R325" s="178"/>
      <c r="S325" s="178"/>
      <c r="T325" s="179"/>
      <c r="AT325" s="174" t="s">
        <v>136</v>
      </c>
      <c r="AU325" s="174" t="s">
        <v>82</v>
      </c>
      <c r="AV325" s="12" t="s">
        <v>82</v>
      </c>
      <c r="AW325" s="12" t="s">
        <v>35</v>
      </c>
      <c r="AX325" s="12" t="s">
        <v>72</v>
      </c>
      <c r="AY325" s="174" t="s">
        <v>125</v>
      </c>
    </row>
    <row r="326" spans="2:65" s="12" customFormat="1">
      <c r="B326" s="173"/>
      <c r="D326" s="164" t="s">
        <v>136</v>
      </c>
      <c r="E326" s="174" t="s">
        <v>5</v>
      </c>
      <c r="F326" s="175" t="s">
        <v>399</v>
      </c>
      <c r="H326" s="176">
        <v>4.25</v>
      </c>
      <c r="L326" s="173"/>
      <c r="M326" s="177"/>
      <c r="N326" s="178"/>
      <c r="O326" s="178"/>
      <c r="P326" s="178"/>
      <c r="Q326" s="178"/>
      <c r="R326" s="178"/>
      <c r="S326" s="178"/>
      <c r="T326" s="179"/>
      <c r="AT326" s="174" t="s">
        <v>136</v>
      </c>
      <c r="AU326" s="174" t="s">
        <v>82</v>
      </c>
      <c r="AV326" s="12" t="s">
        <v>82</v>
      </c>
      <c r="AW326" s="12" t="s">
        <v>35</v>
      </c>
      <c r="AX326" s="12" t="s">
        <v>72</v>
      </c>
      <c r="AY326" s="174" t="s">
        <v>125</v>
      </c>
    </row>
    <row r="327" spans="2:65" s="14" customFormat="1">
      <c r="B327" s="187"/>
      <c r="D327" s="164" t="s">
        <v>136</v>
      </c>
      <c r="E327" s="188" t="s">
        <v>5</v>
      </c>
      <c r="F327" s="189" t="s">
        <v>149</v>
      </c>
      <c r="H327" s="190">
        <v>442.65100000000001</v>
      </c>
      <c r="L327" s="187"/>
      <c r="M327" s="191"/>
      <c r="N327" s="192"/>
      <c r="O327" s="192"/>
      <c r="P327" s="192"/>
      <c r="Q327" s="192"/>
      <c r="R327" s="192"/>
      <c r="S327" s="192"/>
      <c r="T327" s="193"/>
      <c r="AT327" s="188" t="s">
        <v>136</v>
      </c>
      <c r="AU327" s="188" t="s">
        <v>82</v>
      </c>
      <c r="AV327" s="14" t="s">
        <v>132</v>
      </c>
      <c r="AW327" s="14" t="s">
        <v>35</v>
      </c>
      <c r="AX327" s="14" t="s">
        <v>80</v>
      </c>
      <c r="AY327" s="188" t="s">
        <v>125</v>
      </c>
    </row>
    <row r="328" spans="2:65" s="1" customFormat="1" ht="16.5" customHeight="1">
      <c r="B328" s="152"/>
      <c r="C328" s="194" t="s">
        <v>400</v>
      </c>
      <c r="D328" s="194" t="s">
        <v>284</v>
      </c>
      <c r="E328" s="195" t="s">
        <v>401</v>
      </c>
      <c r="F328" s="196" t="s">
        <v>402</v>
      </c>
      <c r="G328" s="197" t="s">
        <v>287</v>
      </c>
      <c r="H328" s="198">
        <v>885.30200000000002</v>
      </c>
      <c r="I328" s="335"/>
      <c r="J328" s="199">
        <f>ROUND(I328*H328,2)</f>
        <v>0</v>
      </c>
      <c r="K328" s="196" t="s">
        <v>131</v>
      </c>
      <c r="L328" s="200"/>
      <c r="M328" s="201" t="s">
        <v>5</v>
      </c>
      <c r="N328" s="202" t="s">
        <v>43</v>
      </c>
      <c r="O328" s="161">
        <v>0</v>
      </c>
      <c r="P328" s="161">
        <f>O328*H328</f>
        <v>0</v>
      </c>
      <c r="Q328" s="161">
        <v>1</v>
      </c>
      <c r="R328" s="161">
        <f>Q328*H328</f>
        <v>885.30200000000002</v>
      </c>
      <c r="S328" s="161">
        <v>0</v>
      </c>
      <c r="T328" s="162">
        <f>S328*H328</f>
        <v>0</v>
      </c>
      <c r="AR328" s="24" t="s">
        <v>186</v>
      </c>
      <c r="AT328" s="24" t="s">
        <v>284</v>
      </c>
      <c r="AU328" s="24" t="s">
        <v>82</v>
      </c>
      <c r="AY328" s="24" t="s">
        <v>125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24" t="s">
        <v>80</v>
      </c>
      <c r="BK328" s="163">
        <f>ROUND(I328*H328,2)</f>
        <v>0</v>
      </c>
      <c r="BL328" s="24" t="s">
        <v>132</v>
      </c>
      <c r="BM328" s="24" t="s">
        <v>403</v>
      </c>
    </row>
    <row r="329" spans="2:65" s="1" customFormat="1" ht="27">
      <c r="B329" s="38"/>
      <c r="D329" s="164" t="s">
        <v>134</v>
      </c>
      <c r="F329" s="165" t="s">
        <v>386</v>
      </c>
      <c r="L329" s="38"/>
      <c r="M329" s="166"/>
      <c r="N329" s="39"/>
      <c r="O329" s="39"/>
      <c r="P329" s="39"/>
      <c r="Q329" s="39"/>
      <c r="R329" s="39"/>
      <c r="S329" s="39"/>
      <c r="T329" s="67"/>
      <c r="AT329" s="24" t="s">
        <v>134</v>
      </c>
      <c r="AU329" s="24" t="s">
        <v>82</v>
      </c>
    </row>
    <row r="330" spans="2:65" s="12" customFormat="1">
      <c r="B330" s="173"/>
      <c r="D330" s="164" t="s">
        <v>136</v>
      </c>
      <c r="F330" s="175" t="s">
        <v>404</v>
      </c>
      <c r="H330" s="176">
        <v>885.30200000000002</v>
      </c>
      <c r="L330" s="173"/>
      <c r="M330" s="177"/>
      <c r="N330" s="178"/>
      <c r="O330" s="178"/>
      <c r="P330" s="178"/>
      <c r="Q330" s="178"/>
      <c r="R330" s="178"/>
      <c r="S330" s="178"/>
      <c r="T330" s="179"/>
      <c r="AT330" s="174" t="s">
        <v>136</v>
      </c>
      <c r="AU330" s="174" t="s">
        <v>82</v>
      </c>
      <c r="AV330" s="12" t="s">
        <v>82</v>
      </c>
      <c r="AW330" s="12" t="s">
        <v>6</v>
      </c>
      <c r="AX330" s="12" t="s">
        <v>80</v>
      </c>
      <c r="AY330" s="174" t="s">
        <v>125</v>
      </c>
    </row>
    <row r="331" spans="2:65" s="1" customFormat="1" ht="38.25" customHeight="1">
      <c r="B331" s="152"/>
      <c r="C331" s="153" t="s">
        <v>405</v>
      </c>
      <c r="D331" s="153" t="s">
        <v>127</v>
      </c>
      <c r="E331" s="154" t="s">
        <v>406</v>
      </c>
      <c r="F331" s="155" t="s">
        <v>407</v>
      </c>
      <c r="G331" s="156" t="s">
        <v>130</v>
      </c>
      <c r="H331" s="157">
        <v>75.78</v>
      </c>
      <c r="I331" s="335"/>
      <c r="J331" s="158">
        <f>ROUND(I331*H331,2)</f>
        <v>0</v>
      </c>
      <c r="K331" s="155" t="s">
        <v>131</v>
      </c>
      <c r="L331" s="38"/>
      <c r="M331" s="159" t="s">
        <v>5</v>
      </c>
      <c r="N331" s="160" t="s">
        <v>43</v>
      </c>
      <c r="O331" s="161">
        <v>0.153</v>
      </c>
      <c r="P331" s="161">
        <f>O331*H331</f>
        <v>11.594340000000001</v>
      </c>
      <c r="Q331" s="161">
        <v>0</v>
      </c>
      <c r="R331" s="161">
        <f>Q331*H331</f>
        <v>0</v>
      </c>
      <c r="S331" s="161">
        <v>0</v>
      </c>
      <c r="T331" s="162">
        <f>S331*H331</f>
        <v>0</v>
      </c>
      <c r="AR331" s="24" t="s">
        <v>132</v>
      </c>
      <c r="AT331" s="24" t="s">
        <v>127</v>
      </c>
      <c r="AU331" s="24" t="s">
        <v>82</v>
      </c>
      <c r="AY331" s="24" t="s">
        <v>125</v>
      </c>
      <c r="BE331" s="163">
        <f>IF(N331="základní",J331,0)</f>
        <v>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24" t="s">
        <v>80</v>
      </c>
      <c r="BK331" s="163">
        <f>ROUND(I331*H331,2)</f>
        <v>0</v>
      </c>
      <c r="BL331" s="24" t="s">
        <v>132</v>
      </c>
      <c r="BM331" s="24" t="s">
        <v>408</v>
      </c>
    </row>
    <row r="332" spans="2:65" s="12" customFormat="1">
      <c r="B332" s="173"/>
      <c r="D332" s="164" t="s">
        <v>136</v>
      </c>
      <c r="E332" s="174" t="s">
        <v>5</v>
      </c>
      <c r="F332" s="175" t="s">
        <v>409</v>
      </c>
      <c r="H332" s="176">
        <v>36.06</v>
      </c>
      <c r="L332" s="173"/>
      <c r="M332" s="177"/>
      <c r="N332" s="178"/>
      <c r="O332" s="178"/>
      <c r="P332" s="178"/>
      <c r="Q332" s="178"/>
      <c r="R332" s="178"/>
      <c r="S332" s="178"/>
      <c r="T332" s="179"/>
      <c r="AT332" s="174" t="s">
        <v>136</v>
      </c>
      <c r="AU332" s="174" t="s">
        <v>82</v>
      </c>
      <c r="AV332" s="12" t="s">
        <v>82</v>
      </c>
      <c r="AW332" s="12" t="s">
        <v>35</v>
      </c>
      <c r="AX332" s="12" t="s">
        <v>72</v>
      </c>
      <c r="AY332" s="174" t="s">
        <v>125</v>
      </c>
    </row>
    <row r="333" spans="2:65" s="12" customFormat="1">
      <c r="B333" s="173"/>
      <c r="D333" s="164" t="s">
        <v>136</v>
      </c>
      <c r="E333" s="174" t="s">
        <v>5</v>
      </c>
      <c r="F333" s="175" t="s">
        <v>410</v>
      </c>
      <c r="H333" s="176">
        <v>39.72</v>
      </c>
      <c r="L333" s="173"/>
      <c r="M333" s="177"/>
      <c r="N333" s="178"/>
      <c r="O333" s="178"/>
      <c r="P333" s="178"/>
      <c r="Q333" s="178"/>
      <c r="R333" s="178"/>
      <c r="S333" s="178"/>
      <c r="T333" s="179"/>
      <c r="AT333" s="174" t="s">
        <v>136</v>
      </c>
      <c r="AU333" s="174" t="s">
        <v>82</v>
      </c>
      <c r="AV333" s="12" t="s">
        <v>82</v>
      </c>
      <c r="AW333" s="12" t="s">
        <v>35</v>
      </c>
      <c r="AX333" s="12" t="s">
        <v>72</v>
      </c>
      <c r="AY333" s="174" t="s">
        <v>125</v>
      </c>
    </row>
    <row r="334" spans="2:65" s="14" customFormat="1">
      <c r="B334" s="187"/>
      <c r="D334" s="164" t="s">
        <v>136</v>
      </c>
      <c r="E334" s="188" t="s">
        <v>5</v>
      </c>
      <c r="F334" s="189" t="s">
        <v>149</v>
      </c>
      <c r="H334" s="190">
        <v>75.78</v>
      </c>
      <c r="L334" s="187"/>
      <c r="M334" s="191"/>
      <c r="N334" s="192"/>
      <c r="O334" s="192"/>
      <c r="P334" s="192"/>
      <c r="Q334" s="192"/>
      <c r="R334" s="192"/>
      <c r="S334" s="192"/>
      <c r="T334" s="193"/>
      <c r="AT334" s="188" t="s">
        <v>136</v>
      </c>
      <c r="AU334" s="188" t="s">
        <v>82</v>
      </c>
      <c r="AV334" s="14" t="s">
        <v>132</v>
      </c>
      <c r="AW334" s="14" t="s">
        <v>35</v>
      </c>
      <c r="AX334" s="14" t="s">
        <v>80</v>
      </c>
      <c r="AY334" s="188" t="s">
        <v>125</v>
      </c>
    </row>
    <row r="335" spans="2:65" s="1" customFormat="1" ht="25.5" customHeight="1">
      <c r="B335" s="152"/>
      <c r="C335" s="153" t="s">
        <v>411</v>
      </c>
      <c r="D335" s="153" t="s">
        <v>127</v>
      </c>
      <c r="E335" s="154" t="s">
        <v>412</v>
      </c>
      <c r="F335" s="155" t="s">
        <v>413</v>
      </c>
      <c r="G335" s="156" t="s">
        <v>130</v>
      </c>
      <c r="H335" s="157">
        <v>50.694000000000003</v>
      </c>
      <c r="I335" s="335"/>
      <c r="J335" s="158">
        <f>ROUND(I335*H335,2)</f>
        <v>0</v>
      </c>
      <c r="K335" s="155" t="s">
        <v>131</v>
      </c>
      <c r="L335" s="38"/>
      <c r="M335" s="159" t="s">
        <v>5</v>
      </c>
      <c r="N335" s="160" t="s">
        <v>43</v>
      </c>
      <c r="O335" s="161">
        <v>0.254</v>
      </c>
      <c r="P335" s="161">
        <f>O335*H335</f>
        <v>12.876276000000001</v>
      </c>
      <c r="Q335" s="161">
        <v>0</v>
      </c>
      <c r="R335" s="161">
        <f>Q335*H335</f>
        <v>0</v>
      </c>
      <c r="S335" s="161">
        <v>0</v>
      </c>
      <c r="T335" s="162">
        <f>S335*H335</f>
        <v>0</v>
      </c>
      <c r="AR335" s="24" t="s">
        <v>132</v>
      </c>
      <c r="AT335" s="24" t="s">
        <v>127</v>
      </c>
      <c r="AU335" s="24" t="s">
        <v>82</v>
      </c>
      <c r="AY335" s="24" t="s">
        <v>125</v>
      </c>
      <c r="BE335" s="163">
        <f>IF(N335="základní",J335,0)</f>
        <v>0</v>
      </c>
      <c r="BF335" s="163">
        <f>IF(N335="snížená",J335,0)</f>
        <v>0</v>
      </c>
      <c r="BG335" s="163">
        <f>IF(N335="zákl. přenesená",J335,0)</f>
        <v>0</v>
      </c>
      <c r="BH335" s="163">
        <f>IF(N335="sníž. přenesená",J335,0)</f>
        <v>0</v>
      </c>
      <c r="BI335" s="163">
        <f>IF(N335="nulová",J335,0)</f>
        <v>0</v>
      </c>
      <c r="BJ335" s="24" t="s">
        <v>80</v>
      </c>
      <c r="BK335" s="163">
        <f>ROUND(I335*H335,2)</f>
        <v>0</v>
      </c>
      <c r="BL335" s="24" t="s">
        <v>132</v>
      </c>
      <c r="BM335" s="24" t="s">
        <v>414</v>
      </c>
    </row>
    <row r="336" spans="2:65" s="11" customFormat="1">
      <c r="B336" s="167"/>
      <c r="D336" s="164" t="s">
        <v>136</v>
      </c>
      <c r="E336" s="168" t="s">
        <v>5</v>
      </c>
      <c r="F336" s="169" t="s">
        <v>415</v>
      </c>
      <c r="H336" s="168" t="s">
        <v>5</v>
      </c>
      <c r="L336" s="167"/>
      <c r="M336" s="170"/>
      <c r="N336" s="171"/>
      <c r="O336" s="171"/>
      <c r="P336" s="171"/>
      <c r="Q336" s="171"/>
      <c r="R336" s="171"/>
      <c r="S336" s="171"/>
      <c r="T336" s="172"/>
      <c r="AT336" s="168" t="s">
        <v>136</v>
      </c>
      <c r="AU336" s="168" t="s">
        <v>82</v>
      </c>
      <c r="AV336" s="11" t="s">
        <v>80</v>
      </c>
      <c r="AW336" s="11" t="s">
        <v>35</v>
      </c>
      <c r="AX336" s="11" t="s">
        <v>72</v>
      </c>
      <c r="AY336" s="168" t="s">
        <v>125</v>
      </c>
    </row>
    <row r="337" spans="2:65" s="11" customFormat="1">
      <c r="B337" s="167"/>
      <c r="D337" s="164" t="s">
        <v>136</v>
      </c>
      <c r="E337" s="168" t="s">
        <v>5</v>
      </c>
      <c r="F337" s="169" t="s">
        <v>137</v>
      </c>
      <c r="H337" s="168" t="s">
        <v>5</v>
      </c>
      <c r="L337" s="167"/>
      <c r="M337" s="170"/>
      <c r="N337" s="171"/>
      <c r="O337" s="171"/>
      <c r="P337" s="171"/>
      <c r="Q337" s="171"/>
      <c r="R337" s="171"/>
      <c r="S337" s="171"/>
      <c r="T337" s="172"/>
      <c r="AT337" s="168" t="s">
        <v>136</v>
      </c>
      <c r="AU337" s="168" t="s">
        <v>82</v>
      </c>
      <c r="AV337" s="11" t="s">
        <v>80</v>
      </c>
      <c r="AW337" s="11" t="s">
        <v>35</v>
      </c>
      <c r="AX337" s="11" t="s">
        <v>72</v>
      </c>
      <c r="AY337" s="168" t="s">
        <v>125</v>
      </c>
    </row>
    <row r="338" spans="2:65" s="11" customFormat="1">
      <c r="B338" s="167"/>
      <c r="D338" s="164" t="s">
        <v>136</v>
      </c>
      <c r="E338" s="168" t="s">
        <v>5</v>
      </c>
      <c r="F338" s="169" t="s">
        <v>138</v>
      </c>
      <c r="H338" s="168" t="s">
        <v>5</v>
      </c>
      <c r="L338" s="167"/>
      <c r="M338" s="170"/>
      <c r="N338" s="171"/>
      <c r="O338" s="171"/>
      <c r="P338" s="171"/>
      <c r="Q338" s="171"/>
      <c r="R338" s="171"/>
      <c r="S338" s="171"/>
      <c r="T338" s="172"/>
      <c r="AT338" s="168" t="s">
        <v>136</v>
      </c>
      <c r="AU338" s="168" t="s">
        <v>82</v>
      </c>
      <c r="AV338" s="11" t="s">
        <v>80</v>
      </c>
      <c r="AW338" s="11" t="s">
        <v>35</v>
      </c>
      <c r="AX338" s="11" t="s">
        <v>72</v>
      </c>
      <c r="AY338" s="168" t="s">
        <v>125</v>
      </c>
    </row>
    <row r="339" spans="2:65" s="12" customFormat="1">
      <c r="B339" s="173"/>
      <c r="D339" s="164" t="s">
        <v>136</v>
      </c>
      <c r="E339" s="174" t="s">
        <v>5</v>
      </c>
      <c r="F339" s="175" t="s">
        <v>416</v>
      </c>
      <c r="H339" s="176">
        <v>28.847999999999999</v>
      </c>
      <c r="L339" s="173"/>
      <c r="M339" s="177"/>
      <c r="N339" s="178"/>
      <c r="O339" s="178"/>
      <c r="P339" s="178"/>
      <c r="Q339" s="178"/>
      <c r="R339" s="178"/>
      <c r="S339" s="178"/>
      <c r="T339" s="179"/>
      <c r="AT339" s="174" t="s">
        <v>136</v>
      </c>
      <c r="AU339" s="174" t="s">
        <v>82</v>
      </c>
      <c r="AV339" s="12" t="s">
        <v>82</v>
      </c>
      <c r="AW339" s="12" t="s">
        <v>35</v>
      </c>
      <c r="AX339" s="12" t="s">
        <v>72</v>
      </c>
      <c r="AY339" s="174" t="s">
        <v>125</v>
      </c>
    </row>
    <row r="340" spans="2:65" s="12" customFormat="1">
      <c r="B340" s="173"/>
      <c r="D340" s="164" t="s">
        <v>136</v>
      </c>
      <c r="E340" s="174" t="s">
        <v>5</v>
      </c>
      <c r="F340" s="175" t="s">
        <v>417</v>
      </c>
      <c r="H340" s="176">
        <v>21.846</v>
      </c>
      <c r="L340" s="173"/>
      <c r="M340" s="177"/>
      <c r="N340" s="178"/>
      <c r="O340" s="178"/>
      <c r="P340" s="178"/>
      <c r="Q340" s="178"/>
      <c r="R340" s="178"/>
      <c r="S340" s="178"/>
      <c r="T340" s="179"/>
      <c r="AT340" s="174" t="s">
        <v>136</v>
      </c>
      <c r="AU340" s="174" t="s">
        <v>82</v>
      </c>
      <c r="AV340" s="12" t="s">
        <v>82</v>
      </c>
      <c r="AW340" s="12" t="s">
        <v>35</v>
      </c>
      <c r="AX340" s="12" t="s">
        <v>72</v>
      </c>
      <c r="AY340" s="174" t="s">
        <v>125</v>
      </c>
    </row>
    <row r="341" spans="2:65" s="14" customFormat="1">
      <c r="B341" s="187"/>
      <c r="D341" s="164" t="s">
        <v>136</v>
      </c>
      <c r="E341" s="188" t="s">
        <v>5</v>
      </c>
      <c r="F341" s="189" t="s">
        <v>149</v>
      </c>
      <c r="H341" s="190">
        <v>50.694000000000003</v>
      </c>
      <c r="L341" s="187"/>
      <c r="M341" s="191"/>
      <c r="N341" s="192"/>
      <c r="O341" s="192"/>
      <c r="P341" s="192"/>
      <c r="Q341" s="192"/>
      <c r="R341" s="192"/>
      <c r="S341" s="192"/>
      <c r="T341" s="193"/>
      <c r="AT341" s="188" t="s">
        <v>136</v>
      </c>
      <c r="AU341" s="188" t="s">
        <v>82</v>
      </c>
      <c r="AV341" s="14" t="s">
        <v>132</v>
      </c>
      <c r="AW341" s="14" t="s">
        <v>35</v>
      </c>
      <c r="AX341" s="14" t="s">
        <v>80</v>
      </c>
      <c r="AY341" s="188" t="s">
        <v>125</v>
      </c>
    </row>
    <row r="342" spans="2:65" s="1" customFormat="1" ht="25.5" customHeight="1">
      <c r="B342" s="152"/>
      <c r="C342" s="153" t="s">
        <v>418</v>
      </c>
      <c r="D342" s="153" t="s">
        <v>127</v>
      </c>
      <c r="E342" s="154" t="s">
        <v>419</v>
      </c>
      <c r="F342" s="155" t="s">
        <v>420</v>
      </c>
      <c r="G342" s="156" t="s">
        <v>130</v>
      </c>
      <c r="H342" s="157">
        <v>126.474</v>
      </c>
      <c r="I342" s="335"/>
      <c r="J342" s="158">
        <f>ROUND(I342*H342,2)</f>
        <v>0</v>
      </c>
      <c r="K342" s="155" t="s">
        <v>131</v>
      </c>
      <c r="L342" s="38"/>
      <c r="M342" s="159" t="s">
        <v>5</v>
      </c>
      <c r="N342" s="160" t="s">
        <v>43</v>
      </c>
      <c r="O342" s="161">
        <v>7.0000000000000001E-3</v>
      </c>
      <c r="P342" s="161">
        <f>O342*H342</f>
        <v>0.88531800000000005</v>
      </c>
      <c r="Q342" s="161">
        <v>0</v>
      </c>
      <c r="R342" s="161">
        <f>Q342*H342</f>
        <v>0</v>
      </c>
      <c r="S342" s="161">
        <v>0</v>
      </c>
      <c r="T342" s="162">
        <f>S342*H342</f>
        <v>0</v>
      </c>
      <c r="AR342" s="24" t="s">
        <v>132</v>
      </c>
      <c r="AT342" s="24" t="s">
        <v>127</v>
      </c>
      <c r="AU342" s="24" t="s">
        <v>82</v>
      </c>
      <c r="AY342" s="24" t="s">
        <v>125</v>
      </c>
      <c r="BE342" s="163">
        <f>IF(N342="základní",J342,0)</f>
        <v>0</v>
      </c>
      <c r="BF342" s="163">
        <f>IF(N342="snížená",J342,0)</f>
        <v>0</v>
      </c>
      <c r="BG342" s="163">
        <f>IF(N342="zákl. přenesená",J342,0)</f>
        <v>0</v>
      </c>
      <c r="BH342" s="163">
        <f>IF(N342="sníž. přenesená",J342,0)</f>
        <v>0</v>
      </c>
      <c r="BI342" s="163">
        <f>IF(N342="nulová",J342,0)</f>
        <v>0</v>
      </c>
      <c r="BJ342" s="24" t="s">
        <v>80</v>
      </c>
      <c r="BK342" s="163">
        <f>ROUND(I342*H342,2)</f>
        <v>0</v>
      </c>
      <c r="BL342" s="24" t="s">
        <v>132</v>
      </c>
      <c r="BM342" s="24" t="s">
        <v>421</v>
      </c>
    </row>
    <row r="343" spans="2:65" s="12" customFormat="1">
      <c r="B343" s="173"/>
      <c r="D343" s="164" t="s">
        <v>136</v>
      </c>
      <c r="E343" s="174" t="s">
        <v>5</v>
      </c>
      <c r="F343" s="175" t="s">
        <v>422</v>
      </c>
      <c r="H343" s="176">
        <v>64.908000000000001</v>
      </c>
      <c r="L343" s="173"/>
      <c r="M343" s="177"/>
      <c r="N343" s="178"/>
      <c r="O343" s="178"/>
      <c r="P343" s="178"/>
      <c r="Q343" s="178"/>
      <c r="R343" s="178"/>
      <c r="S343" s="178"/>
      <c r="T343" s="179"/>
      <c r="AT343" s="174" t="s">
        <v>136</v>
      </c>
      <c r="AU343" s="174" t="s">
        <v>82</v>
      </c>
      <c r="AV343" s="12" t="s">
        <v>82</v>
      </c>
      <c r="AW343" s="12" t="s">
        <v>35</v>
      </c>
      <c r="AX343" s="12" t="s">
        <v>72</v>
      </c>
      <c r="AY343" s="174" t="s">
        <v>125</v>
      </c>
    </row>
    <row r="344" spans="2:65" s="12" customFormat="1">
      <c r="B344" s="173"/>
      <c r="D344" s="164" t="s">
        <v>136</v>
      </c>
      <c r="E344" s="174" t="s">
        <v>5</v>
      </c>
      <c r="F344" s="175" t="s">
        <v>423</v>
      </c>
      <c r="H344" s="176">
        <v>61.566000000000003</v>
      </c>
      <c r="L344" s="173"/>
      <c r="M344" s="177"/>
      <c r="N344" s="178"/>
      <c r="O344" s="178"/>
      <c r="P344" s="178"/>
      <c r="Q344" s="178"/>
      <c r="R344" s="178"/>
      <c r="S344" s="178"/>
      <c r="T344" s="179"/>
      <c r="AT344" s="174" t="s">
        <v>136</v>
      </c>
      <c r="AU344" s="174" t="s">
        <v>82</v>
      </c>
      <c r="AV344" s="12" t="s">
        <v>82</v>
      </c>
      <c r="AW344" s="12" t="s">
        <v>35</v>
      </c>
      <c r="AX344" s="12" t="s">
        <v>72</v>
      </c>
      <c r="AY344" s="174" t="s">
        <v>125</v>
      </c>
    </row>
    <row r="345" spans="2:65" s="14" customFormat="1">
      <c r="B345" s="187"/>
      <c r="D345" s="164" t="s">
        <v>136</v>
      </c>
      <c r="E345" s="188" t="s">
        <v>5</v>
      </c>
      <c r="F345" s="189" t="s">
        <v>149</v>
      </c>
      <c r="H345" s="190">
        <v>126.474</v>
      </c>
      <c r="L345" s="187"/>
      <c r="M345" s="191"/>
      <c r="N345" s="192"/>
      <c r="O345" s="192"/>
      <c r="P345" s="192"/>
      <c r="Q345" s="192"/>
      <c r="R345" s="192"/>
      <c r="S345" s="192"/>
      <c r="T345" s="193"/>
      <c r="AT345" s="188" t="s">
        <v>136</v>
      </c>
      <c r="AU345" s="188" t="s">
        <v>82</v>
      </c>
      <c r="AV345" s="14" t="s">
        <v>132</v>
      </c>
      <c r="AW345" s="14" t="s">
        <v>35</v>
      </c>
      <c r="AX345" s="14" t="s">
        <v>80</v>
      </c>
      <c r="AY345" s="188" t="s">
        <v>125</v>
      </c>
    </row>
    <row r="346" spans="2:65" s="1" customFormat="1" ht="16.5" customHeight="1">
      <c r="B346" s="152"/>
      <c r="C346" s="194" t="s">
        <v>424</v>
      </c>
      <c r="D346" s="194" t="s">
        <v>284</v>
      </c>
      <c r="E346" s="195" t="s">
        <v>425</v>
      </c>
      <c r="F346" s="196" t="s">
        <v>426</v>
      </c>
      <c r="G346" s="197" t="s">
        <v>302</v>
      </c>
      <c r="H346" s="198">
        <v>2.605</v>
      </c>
      <c r="I346" s="335"/>
      <c r="J346" s="199">
        <f>ROUND(I346*H346,2)</f>
        <v>0</v>
      </c>
      <c r="K346" s="196" t="s">
        <v>131</v>
      </c>
      <c r="L346" s="200"/>
      <c r="M346" s="201" t="s">
        <v>5</v>
      </c>
      <c r="N346" s="202" t="s">
        <v>43</v>
      </c>
      <c r="O346" s="161">
        <v>0</v>
      </c>
      <c r="P346" s="161">
        <f>O346*H346</f>
        <v>0</v>
      </c>
      <c r="Q346" s="161">
        <v>1E-3</v>
      </c>
      <c r="R346" s="161">
        <f>Q346*H346</f>
        <v>2.6050000000000001E-3</v>
      </c>
      <c r="S346" s="161">
        <v>0</v>
      </c>
      <c r="T346" s="162">
        <f>S346*H346</f>
        <v>0</v>
      </c>
      <c r="AR346" s="24" t="s">
        <v>186</v>
      </c>
      <c r="AT346" s="24" t="s">
        <v>284</v>
      </c>
      <c r="AU346" s="24" t="s">
        <v>82</v>
      </c>
      <c r="AY346" s="24" t="s">
        <v>125</v>
      </c>
      <c r="BE346" s="163">
        <f>IF(N346="základní",J346,0)</f>
        <v>0</v>
      </c>
      <c r="BF346" s="163">
        <f>IF(N346="snížená",J346,0)</f>
        <v>0</v>
      </c>
      <c r="BG346" s="163">
        <f>IF(N346="zákl. přenesená",J346,0)</f>
        <v>0</v>
      </c>
      <c r="BH346" s="163">
        <f>IF(N346="sníž. přenesená",J346,0)</f>
        <v>0</v>
      </c>
      <c r="BI346" s="163">
        <f>IF(N346="nulová",J346,0)</f>
        <v>0</v>
      </c>
      <c r="BJ346" s="24" t="s">
        <v>80</v>
      </c>
      <c r="BK346" s="163">
        <f>ROUND(I346*H346,2)</f>
        <v>0</v>
      </c>
      <c r="BL346" s="24" t="s">
        <v>132</v>
      </c>
      <c r="BM346" s="24" t="s">
        <v>427</v>
      </c>
    </row>
    <row r="347" spans="2:65" s="12" customFormat="1">
      <c r="B347" s="173"/>
      <c r="D347" s="164" t="s">
        <v>136</v>
      </c>
      <c r="E347" s="174" t="s">
        <v>5</v>
      </c>
      <c r="F347" s="175" t="s">
        <v>428</v>
      </c>
      <c r="H347" s="176">
        <v>1.337</v>
      </c>
      <c r="L347" s="173"/>
      <c r="M347" s="177"/>
      <c r="N347" s="178"/>
      <c r="O347" s="178"/>
      <c r="P347" s="178"/>
      <c r="Q347" s="178"/>
      <c r="R347" s="178"/>
      <c r="S347" s="178"/>
      <c r="T347" s="179"/>
      <c r="AT347" s="174" t="s">
        <v>136</v>
      </c>
      <c r="AU347" s="174" t="s">
        <v>82</v>
      </c>
      <c r="AV347" s="12" t="s">
        <v>82</v>
      </c>
      <c r="AW347" s="12" t="s">
        <v>35</v>
      </c>
      <c r="AX347" s="12" t="s">
        <v>72</v>
      </c>
      <c r="AY347" s="174" t="s">
        <v>125</v>
      </c>
    </row>
    <row r="348" spans="2:65" s="12" customFormat="1">
      <c r="B348" s="173"/>
      <c r="D348" s="164" t="s">
        <v>136</v>
      </c>
      <c r="E348" s="174" t="s">
        <v>5</v>
      </c>
      <c r="F348" s="175" t="s">
        <v>429</v>
      </c>
      <c r="H348" s="176">
        <v>1.268</v>
      </c>
      <c r="L348" s="173"/>
      <c r="M348" s="177"/>
      <c r="N348" s="178"/>
      <c r="O348" s="178"/>
      <c r="P348" s="178"/>
      <c r="Q348" s="178"/>
      <c r="R348" s="178"/>
      <c r="S348" s="178"/>
      <c r="T348" s="179"/>
      <c r="AT348" s="174" t="s">
        <v>136</v>
      </c>
      <c r="AU348" s="174" t="s">
        <v>82</v>
      </c>
      <c r="AV348" s="12" t="s">
        <v>82</v>
      </c>
      <c r="AW348" s="12" t="s">
        <v>35</v>
      </c>
      <c r="AX348" s="12" t="s">
        <v>72</v>
      </c>
      <c r="AY348" s="174" t="s">
        <v>125</v>
      </c>
    </row>
    <row r="349" spans="2:65" s="14" customFormat="1">
      <c r="B349" s="187"/>
      <c r="D349" s="164" t="s">
        <v>136</v>
      </c>
      <c r="E349" s="188" t="s">
        <v>5</v>
      </c>
      <c r="F349" s="189" t="s">
        <v>149</v>
      </c>
      <c r="H349" s="190">
        <v>2.605</v>
      </c>
      <c r="L349" s="187"/>
      <c r="M349" s="191"/>
      <c r="N349" s="192"/>
      <c r="O349" s="192"/>
      <c r="P349" s="192"/>
      <c r="Q349" s="192"/>
      <c r="R349" s="192"/>
      <c r="S349" s="192"/>
      <c r="T349" s="193"/>
      <c r="AT349" s="188" t="s">
        <v>136</v>
      </c>
      <c r="AU349" s="188" t="s">
        <v>82</v>
      </c>
      <c r="AV349" s="14" t="s">
        <v>132</v>
      </c>
      <c r="AW349" s="14" t="s">
        <v>35</v>
      </c>
      <c r="AX349" s="14" t="s">
        <v>80</v>
      </c>
      <c r="AY349" s="188" t="s">
        <v>125</v>
      </c>
    </row>
    <row r="350" spans="2:65" s="10" customFormat="1" ht="29.85" customHeight="1">
      <c r="B350" s="140"/>
      <c r="D350" s="141" t="s">
        <v>71</v>
      </c>
      <c r="E350" s="150" t="s">
        <v>82</v>
      </c>
      <c r="F350" s="150" t="s">
        <v>430</v>
      </c>
      <c r="J350" s="151">
        <f>BK350</f>
        <v>0</v>
      </c>
      <c r="L350" s="140"/>
      <c r="M350" s="144"/>
      <c r="N350" s="145"/>
      <c r="O350" s="145"/>
      <c r="P350" s="146">
        <f>SUM(P351:P389)</f>
        <v>498.05590200000006</v>
      </c>
      <c r="Q350" s="145"/>
      <c r="R350" s="146">
        <f>SUM(R351:R389)</f>
        <v>1.15308484</v>
      </c>
      <c r="S350" s="145"/>
      <c r="T350" s="147">
        <f>SUM(T351:T389)</f>
        <v>0</v>
      </c>
      <c r="AR350" s="141" t="s">
        <v>80</v>
      </c>
      <c r="AT350" s="148" t="s">
        <v>71</v>
      </c>
      <c r="AU350" s="148" t="s">
        <v>80</v>
      </c>
      <c r="AY350" s="141" t="s">
        <v>125</v>
      </c>
      <c r="BK350" s="149">
        <f>SUM(BK351:BK389)</f>
        <v>0</v>
      </c>
    </row>
    <row r="351" spans="2:65" s="1" customFormat="1" ht="25.5" customHeight="1">
      <c r="B351" s="152"/>
      <c r="C351" s="153" t="s">
        <v>431</v>
      </c>
      <c r="D351" s="153" t="s">
        <v>127</v>
      </c>
      <c r="E351" s="154" t="s">
        <v>432</v>
      </c>
      <c r="F351" s="155" t="s">
        <v>433</v>
      </c>
      <c r="G351" s="156" t="s">
        <v>205</v>
      </c>
      <c r="H351" s="157">
        <v>423.34</v>
      </c>
      <c r="I351" s="335"/>
      <c r="J351" s="158">
        <f>ROUND(I351*H351,2)</f>
        <v>0</v>
      </c>
      <c r="K351" s="155" t="s">
        <v>131</v>
      </c>
      <c r="L351" s="38"/>
      <c r="M351" s="159" t="s">
        <v>5</v>
      </c>
      <c r="N351" s="160" t="s">
        <v>43</v>
      </c>
      <c r="O351" s="161">
        <v>0.92</v>
      </c>
      <c r="P351" s="161">
        <f>O351*H351</f>
        <v>389.47280000000001</v>
      </c>
      <c r="Q351" s="161">
        <v>0</v>
      </c>
      <c r="R351" s="161">
        <f>Q351*H351</f>
        <v>0</v>
      </c>
      <c r="S351" s="161">
        <v>0</v>
      </c>
      <c r="T351" s="162">
        <f>S351*H351</f>
        <v>0</v>
      </c>
      <c r="AR351" s="24" t="s">
        <v>132</v>
      </c>
      <c r="AT351" s="24" t="s">
        <v>127</v>
      </c>
      <c r="AU351" s="24" t="s">
        <v>82</v>
      </c>
      <c r="AY351" s="24" t="s">
        <v>125</v>
      </c>
      <c r="BE351" s="163">
        <f>IF(N351="základní",J351,0)</f>
        <v>0</v>
      </c>
      <c r="BF351" s="163">
        <f>IF(N351="snížená",J351,0)</f>
        <v>0</v>
      </c>
      <c r="BG351" s="163">
        <f>IF(N351="zákl. přenesená",J351,0)</f>
        <v>0</v>
      </c>
      <c r="BH351" s="163">
        <f>IF(N351="sníž. přenesená",J351,0)</f>
        <v>0</v>
      </c>
      <c r="BI351" s="163">
        <f>IF(N351="nulová",J351,0)</f>
        <v>0</v>
      </c>
      <c r="BJ351" s="24" t="s">
        <v>80</v>
      </c>
      <c r="BK351" s="163">
        <f>ROUND(I351*H351,2)</f>
        <v>0</v>
      </c>
      <c r="BL351" s="24" t="s">
        <v>132</v>
      </c>
      <c r="BM351" s="24" t="s">
        <v>434</v>
      </c>
    </row>
    <row r="352" spans="2:65" s="11" customFormat="1">
      <c r="B352" s="167"/>
      <c r="D352" s="164" t="s">
        <v>136</v>
      </c>
      <c r="E352" s="168" t="s">
        <v>5</v>
      </c>
      <c r="F352" s="169" t="s">
        <v>137</v>
      </c>
      <c r="H352" s="168" t="s">
        <v>5</v>
      </c>
      <c r="L352" s="167"/>
      <c r="M352" s="170"/>
      <c r="N352" s="171"/>
      <c r="O352" s="171"/>
      <c r="P352" s="171"/>
      <c r="Q352" s="171"/>
      <c r="R352" s="171"/>
      <c r="S352" s="171"/>
      <c r="T352" s="172"/>
      <c r="AT352" s="168" t="s">
        <v>136</v>
      </c>
      <c r="AU352" s="168" t="s">
        <v>82</v>
      </c>
      <c r="AV352" s="11" t="s">
        <v>80</v>
      </c>
      <c r="AW352" s="11" t="s">
        <v>35</v>
      </c>
      <c r="AX352" s="11" t="s">
        <v>72</v>
      </c>
      <c r="AY352" s="168" t="s">
        <v>125</v>
      </c>
    </row>
    <row r="353" spans="2:65" s="11" customFormat="1">
      <c r="B353" s="167"/>
      <c r="D353" s="164" t="s">
        <v>136</v>
      </c>
      <c r="E353" s="168" t="s">
        <v>5</v>
      </c>
      <c r="F353" s="169" t="s">
        <v>138</v>
      </c>
      <c r="H353" s="168" t="s">
        <v>5</v>
      </c>
      <c r="L353" s="167"/>
      <c r="M353" s="170"/>
      <c r="N353" s="171"/>
      <c r="O353" s="171"/>
      <c r="P353" s="171"/>
      <c r="Q353" s="171"/>
      <c r="R353" s="171"/>
      <c r="S353" s="171"/>
      <c r="T353" s="172"/>
      <c r="AT353" s="168" t="s">
        <v>136</v>
      </c>
      <c r="AU353" s="168" t="s">
        <v>82</v>
      </c>
      <c r="AV353" s="11" t="s">
        <v>80</v>
      </c>
      <c r="AW353" s="11" t="s">
        <v>35</v>
      </c>
      <c r="AX353" s="11" t="s">
        <v>72</v>
      </c>
      <c r="AY353" s="168" t="s">
        <v>125</v>
      </c>
    </row>
    <row r="354" spans="2:65" s="11" customFormat="1">
      <c r="B354" s="167"/>
      <c r="D354" s="164" t="s">
        <v>136</v>
      </c>
      <c r="E354" s="168" t="s">
        <v>5</v>
      </c>
      <c r="F354" s="169" t="s">
        <v>395</v>
      </c>
      <c r="H354" s="168" t="s">
        <v>5</v>
      </c>
      <c r="L354" s="167"/>
      <c r="M354" s="170"/>
      <c r="N354" s="171"/>
      <c r="O354" s="171"/>
      <c r="P354" s="171"/>
      <c r="Q354" s="171"/>
      <c r="R354" s="171"/>
      <c r="S354" s="171"/>
      <c r="T354" s="172"/>
      <c r="AT354" s="168" t="s">
        <v>136</v>
      </c>
      <c r="AU354" s="168" t="s">
        <v>82</v>
      </c>
      <c r="AV354" s="11" t="s">
        <v>80</v>
      </c>
      <c r="AW354" s="11" t="s">
        <v>35</v>
      </c>
      <c r="AX354" s="11" t="s">
        <v>72</v>
      </c>
      <c r="AY354" s="168" t="s">
        <v>125</v>
      </c>
    </row>
    <row r="355" spans="2:65" s="12" customFormat="1">
      <c r="B355" s="173"/>
      <c r="D355" s="164" t="s">
        <v>136</v>
      </c>
      <c r="E355" s="174" t="s">
        <v>5</v>
      </c>
      <c r="F355" s="175" t="s">
        <v>435</v>
      </c>
      <c r="H355" s="176">
        <v>109.89</v>
      </c>
      <c r="L355" s="173"/>
      <c r="M355" s="177"/>
      <c r="N355" s="178"/>
      <c r="O355" s="178"/>
      <c r="P355" s="178"/>
      <c r="Q355" s="178"/>
      <c r="R355" s="178"/>
      <c r="S355" s="178"/>
      <c r="T355" s="179"/>
      <c r="AT355" s="174" t="s">
        <v>136</v>
      </c>
      <c r="AU355" s="174" t="s">
        <v>82</v>
      </c>
      <c r="AV355" s="12" t="s">
        <v>82</v>
      </c>
      <c r="AW355" s="12" t="s">
        <v>35</v>
      </c>
      <c r="AX355" s="12" t="s">
        <v>72</v>
      </c>
      <c r="AY355" s="174" t="s">
        <v>125</v>
      </c>
    </row>
    <row r="356" spans="2:65" s="12" customFormat="1">
      <c r="B356" s="173"/>
      <c r="D356" s="164" t="s">
        <v>136</v>
      </c>
      <c r="E356" s="174" t="s">
        <v>5</v>
      </c>
      <c r="F356" s="175" t="s">
        <v>436</v>
      </c>
      <c r="H356" s="176">
        <v>142.65</v>
      </c>
      <c r="L356" s="173"/>
      <c r="M356" s="177"/>
      <c r="N356" s="178"/>
      <c r="O356" s="178"/>
      <c r="P356" s="178"/>
      <c r="Q356" s="178"/>
      <c r="R356" s="178"/>
      <c r="S356" s="178"/>
      <c r="T356" s="179"/>
      <c r="AT356" s="174" t="s">
        <v>136</v>
      </c>
      <c r="AU356" s="174" t="s">
        <v>82</v>
      </c>
      <c r="AV356" s="12" t="s">
        <v>82</v>
      </c>
      <c r="AW356" s="12" t="s">
        <v>35</v>
      </c>
      <c r="AX356" s="12" t="s">
        <v>72</v>
      </c>
      <c r="AY356" s="174" t="s">
        <v>125</v>
      </c>
    </row>
    <row r="357" spans="2:65" s="12" customFormat="1">
      <c r="B357" s="173"/>
      <c r="D357" s="164" t="s">
        <v>136</v>
      </c>
      <c r="E357" s="174" t="s">
        <v>5</v>
      </c>
      <c r="F357" s="175" t="s">
        <v>437</v>
      </c>
      <c r="H357" s="176">
        <v>156</v>
      </c>
      <c r="L357" s="173"/>
      <c r="M357" s="177"/>
      <c r="N357" s="178"/>
      <c r="O357" s="178"/>
      <c r="P357" s="178"/>
      <c r="Q357" s="178"/>
      <c r="R357" s="178"/>
      <c r="S357" s="178"/>
      <c r="T357" s="179"/>
      <c r="AT357" s="174" t="s">
        <v>136</v>
      </c>
      <c r="AU357" s="174" t="s">
        <v>82</v>
      </c>
      <c r="AV357" s="12" t="s">
        <v>82</v>
      </c>
      <c r="AW357" s="12" t="s">
        <v>35</v>
      </c>
      <c r="AX357" s="12" t="s">
        <v>72</v>
      </c>
      <c r="AY357" s="174" t="s">
        <v>125</v>
      </c>
    </row>
    <row r="358" spans="2:65" s="13" customFormat="1">
      <c r="B358" s="180"/>
      <c r="D358" s="164" t="s">
        <v>136</v>
      </c>
      <c r="E358" s="181" t="s">
        <v>5</v>
      </c>
      <c r="F358" s="182" t="s">
        <v>143</v>
      </c>
      <c r="H358" s="183">
        <v>408.54</v>
      </c>
      <c r="L358" s="180"/>
      <c r="M358" s="184"/>
      <c r="N358" s="185"/>
      <c r="O358" s="185"/>
      <c r="P358" s="185"/>
      <c r="Q358" s="185"/>
      <c r="R358" s="185"/>
      <c r="S358" s="185"/>
      <c r="T358" s="186"/>
      <c r="AT358" s="181" t="s">
        <v>136</v>
      </c>
      <c r="AU358" s="181" t="s">
        <v>82</v>
      </c>
      <c r="AV358" s="13" t="s">
        <v>144</v>
      </c>
      <c r="AW358" s="13" t="s">
        <v>35</v>
      </c>
      <c r="AX358" s="13" t="s">
        <v>72</v>
      </c>
      <c r="AY358" s="181" t="s">
        <v>125</v>
      </c>
    </row>
    <row r="359" spans="2:65" s="12" customFormat="1">
      <c r="B359" s="173"/>
      <c r="D359" s="164" t="s">
        <v>136</v>
      </c>
      <c r="E359" s="174" t="s">
        <v>5</v>
      </c>
      <c r="F359" s="175" t="s">
        <v>438</v>
      </c>
      <c r="H359" s="176">
        <v>7.26</v>
      </c>
      <c r="L359" s="173"/>
      <c r="M359" s="177"/>
      <c r="N359" s="178"/>
      <c r="O359" s="178"/>
      <c r="P359" s="178"/>
      <c r="Q359" s="178"/>
      <c r="R359" s="178"/>
      <c r="S359" s="178"/>
      <c r="T359" s="179"/>
      <c r="AT359" s="174" t="s">
        <v>136</v>
      </c>
      <c r="AU359" s="174" t="s">
        <v>82</v>
      </c>
      <c r="AV359" s="12" t="s">
        <v>82</v>
      </c>
      <c r="AW359" s="12" t="s">
        <v>35</v>
      </c>
      <c r="AX359" s="12" t="s">
        <v>72</v>
      </c>
      <c r="AY359" s="174" t="s">
        <v>125</v>
      </c>
    </row>
    <row r="360" spans="2:65" s="12" customFormat="1">
      <c r="B360" s="173"/>
      <c r="D360" s="164" t="s">
        <v>136</v>
      </c>
      <c r="E360" s="174" t="s">
        <v>5</v>
      </c>
      <c r="F360" s="175" t="s">
        <v>439</v>
      </c>
      <c r="H360" s="176">
        <v>2.64</v>
      </c>
      <c r="L360" s="173"/>
      <c r="M360" s="177"/>
      <c r="N360" s="178"/>
      <c r="O360" s="178"/>
      <c r="P360" s="178"/>
      <c r="Q360" s="178"/>
      <c r="R360" s="178"/>
      <c r="S360" s="178"/>
      <c r="T360" s="179"/>
      <c r="AT360" s="174" t="s">
        <v>136</v>
      </c>
      <c r="AU360" s="174" t="s">
        <v>82</v>
      </c>
      <c r="AV360" s="12" t="s">
        <v>82</v>
      </c>
      <c r="AW360" s="12" t="s">
        <v>35</v>
      </c>
      <c r="AX360" s="12" t="s">
        <v>72</v>
      </c>
      <c r="AY360" s="174" t="s">
        <v>125</v>
      </c>
    </row>
    <row r="361" spans="2:65" s="13" customFormat="1">
      <c r="B361" s="180"/>
      <c r="D361" s="164" t="s">
        <v>136</v>
      </c>
      <c r="E361" s="181" t="s">
        <v>5</v>
      </c>
      <c r="F361" s="182" t="s">
        <v>143</v>
      </c>
      <c r="H361" s="183">
        <v>9.9</v>
      </c>
      <c r="L361" s="180"/>
      <c r="M361" s="184"/>
      <c r="N361" s="185"/>
      <c r="O361" s="185"/>
      <c r="P361" s="185"/>
      <c r="Q361" s="185"/>
      <c r="R361" s="185"/>
      <c r="S361" s="185"/>
      <c r="T361" s="186"/>
      <c r="AT361" s="181" t="s">
        <v>136</v>
      </c>
      <c r="AU361" s="181" t="s">
        <v>82</v>
      </c>
      <c r="AV361" s="13" t="s">
        <v>144</v>
      </c>
      <c r="AW361" s="13" t="s">
        <v>35</v>
      </c>
      <c r="AX361" s="13" t="s">
        <v>72</v>
      </c>
      <c r="AY361" s="181" t="s">
        <v>125</v>
      </c>
    </row>
    <row r="362" spans="2:65" s="11" customFormat="1">
      <c r="B362" s="167"/>
      <c r="D362" s="164" t="s">
        <v>136</v>
      </c>
      <c r="E362" s="168" t="s">
        <v>5</v>
      </c>
      <c r="F362" s="169" t="s">
        <v>221</v>
      </c>
      <c r="H362" s="168" t="s">
        <v>5</v>
      </c>
      <c r="L362" s="167"/>
      <c r="M362" s="170"/>
      <c r="N362" s="171"/>
      <c r="O362" s="171"/>
      <c r="P362" s="171"/>
      <c r="Q362" s="171"/>
      <c r="R362" s="171"/>
      <c r="S362" s="171"/>
      <c r="T362" s="172"/>
      <c r="AT362" s="168" t="s">
        <v>136</v>
      </c>
      <c r="AU362" s="168" t="s">
        <v>82</v>
      </c>
      <c r="AV362" s="11" t="s">
        <v>80</v>
      </c>
      <c r="AW362" s="11" t="s">
        <v>35</v>
      </c>
      <c r="AX362" s="11" t="s">
        <v>72</v>
      </c>
      <c r="AY362" s="168" t="s">
        <v>125</v>
      </c>
    </row>
    <row r="363" spans="2:65" s="12" customFormat="1">
      <c r="B363" s="173"/>
      <c r="D363" s="164" t="s">
        <v>136</v>
      </c>
      <c r="E363" s="174" t="s">
        <v>5</v>
      </c>
      <c r="F363" s="175" t="s">
        <v>440</v>
      </c>
      <c r="H363" s="176">
        <v>4.9000000000000004</v>
      </c>
      <c r="L363" s="173"/>
      <c r="M363" s="177"/>
      <c r="N363" s="178"/>
      <c r="O363" s="178"/>
      <c r="P363" s="178"/>
      <c r="Q363" s="178"/>
      <c r="R363" s="178"/>
      <c r="S363" s="178"/>
      <c r="T363" s="179"/>
      <c r="AT363" s="174" t="s">
        <v>136</v>
      </c>
      <c r="AU363" s="174" t="s">
        <v>82</v>
      </c>
      <c r="AV363" s="12" t="s">
        <v>82</v>
      </c>
      <c r="AW363" s="12" t="s">
        <v>35</v>
      </c>
      <c r="AX363" s="12" t="s">
        <v>72</v>
      </c>
      <c r="AY363" s="174" t="s">
        <v>125</v>
      </c>
    </row>
    <row r="364" spans="2:65" s="14" customFormat="1">
      <c r="B364" s="187"/>
      <c r="D364" s="164" t="s">
        <v>136</v>
      </c>
      <c r="E364" s="188" t="s">
        <v>5</v>
      </c>
      <c r="F364" s="189" t="s">
        <v>149</v>
      </c>
      <c r="H364" s="190">
        <v>423.34</v>
      </c>
      <c r="L364" s="187"/>
      <c r="M364" s="191"/>
      <c r="N364" s="192"/>
      <c r="O364" s="192"/>
      <c r="P364" s="192"/>
      <c r="Q364" s="192"/>
      <c r="R364" s="192"/>
      <c r="S364" s="192"/>
      <c r="T364" s="193"/>
      <c r="AT364" s="188" t="s">
        <v>136</v>
      </c>
      <c r="AU364" s="188" t="s">
        <v>82</v>
      </c>
      <c r="AV364" s="14" t="s">
        <v>132</v>
      </c>
      <c r="AW364" s="14" t="s">
        <v>35</v>
      </c>
      <c r="AX364" s="14" t="s">
        <v>80</v>
      </c>
      <c r="AY364" s="188" t="s">
        <v>125</v>
      </c>
    </row>
    <row r="365" spans="2:65" s="1" customFormat="1" ht="16.5" customHeight="1">
      <c r="B365" s="152"/>
      <c r="C365" s="153" t="s">
        <v>441</v>
      </c>
      <c r="D365" s="153" t="s">
        <v>127</v>
      </c>
      <c r="E365" s="154" t="s">
        <v>442</v>
      </c>
      <c r="F365" s="155" t="s">
        <v>443</v>
      </c>
      <c r="G365" s="156" t="s">
        <v>189</v>
      </c>
      <c r="H365" s="157">
        <v>1017</v>
      </c>
      <c r="I365" s="335"/>
      <c r="J365" s="158">
        <f>ROUND(I365*H365,2)</f>
        <v>0</v>
      </c>
      <c r="K365" s="155" t="s">
        <v>131</v>
      </c>
      <c r="L365" s="38"/>
      <c r="M365" s="159" t="s">
        <v>5</v>
      </c>
      <c r="N365" s="160" t="s">
        <v>43</v>
      </c>
      <c r="O365" s="161">
        <v>0.06</v>
      </c>
      <c r="P365" s="161">
        <f>O365*H365</f>
        <v>61.019999999999996</v>
      </c>
      <c r="Q365" s="161">
        <v>7.2999999999999996E-4</v>
      </c>
      <c r="R365" s="161">
        <f>Q365*H365</f>
        <v>0.74241000000000001</v>
      </c>
      <c r="S365" s="161">
        <v>0</v>
      </c>
      <c r="T365" s="162">
        <f>S365*H365</f>
        <v>0</v>
      </c>
      <c r="AR365" s="24" t="s">
        <v>132</v>
      </c>
      <c r="AT365" s="24" t="s">
        <v>127</v>
      </c>
      <c r="AU365" s="24" t="s">
        <v>82</v>
      </c>
      <c r="AY365" s="24" t="s">
        <v>125</v>
      </c>
      <c r="BE365" s="163">
        <f>IF(N365="základní",J365,0)</f>
        <v>0</v>
      </c>
      <c r="BF365" s="163">
        <f>IF(N365="snížená",J365,0)</f>
        <v>0</v>
      </c>
      <c r="BG365" s="163">
        <f>IF(N365="zákl. přenesená",J365,0)</f>
        <v>0</v>
      </c>
      <c r="BH365" s="163">
        <f>IF(N365="sníž. přenesená",J365,0)</f>
        <v>0</v>
      </c>
      <c r="BI365" s="163">
        <f>IF(N365="nulová",J365,0)</f>
        <v>0</v>
      </c>
      <c r="BJ365" s="24" t="s">
        <v>80</v>
      </c>
      <c r="BK365" s="163">
        <f>ROUND(I365*H365,2)</f>
        <v>0</v>
      </c>
      <c r="BL365" s="24" t="s">
        <v>132</v>
      </c>
      <c r="BM365" s="24" t="s">
        <v>444</v>
      </c>
    </row>
    <row r="366" spans="2:65" s="12" customFormat="1">
      <c r="B366" s="173"/>
      <c r="D366" s="164" t="s">
        <v>136</v>
      </c>
      <c r="E366" s="174" t="s">
        <v>5</v>
      </c>
      <c r="F366" s="175" t="s">
        <v>445</v>
      </c>
      <c r="H366" s="176">
        <v>975</v>
      </c>
      <c r="L366" s="173"/>
      <c r="M366" s="177"/>
      <c r="N366" s="178"/>
      <c r="O366" s="178"/>
      <c r="P366" s="178"/>
      <c r="Q366" s="178"/>
      <c r="R366" s="178"/>
      <c r="S366" s="178"/>
      <c r="T366" s="179"/>
      <c r="AT366" s="174" t="s">
        <v>136</v>
      </c>
      <c r="AU366" s="174" t="s">
        <v>82</v>
      </c>
      <c r="AV366" s="12" t="s">
        <v>82</v>
      </c>
      <c r="AW366" s="12" t="s">
        <v>35</v>
      </c>
      <c r="AX366" s="12" t="s">
        <v>72</v>
      </c>
      <c r="AY366" s="174" t="s">
        <v>125</v>
      </c>
    </row>
    <row r="367" spans="2:65" s="12" customFormat="1">
      <c r="B367" s="173"/>
      <c r="D367" s="164" t="s">
        <v>136</v>
      </c>
      <c r="E367" s="174" t="s">
        <v>5</v>
      </c>
      <c r="F367" s="175" t="s">
        <v>446</v>
      </c>
      <c r="H367" s="176">
        <v>22</v>
      </c>
      <c r="L367" s="173"/>
      <c r="M367" s="177"/>
      <c r="N367" s="178"/>
      <c r="O367" s="178"/>
      <c r="P367" s="178"/>
      <c r="Q367" s="178"/>
      <c r="R367" s="178"/>
      <c r="S367" s="178"/>
      <c r="T367" s="179"/>
      <c r="AT367" s="174" t="s">
        <v>136</v>
      </c>
      <c r="AU367" s="174" t="s">
        <v>82</v>
      </c>
      <c r="AV367" s="12" t="s">
        <v>82</v>
      </c>
      <c r="AW367" s="12" t="s">
        <v>35</v>
      </c>
      <c r="AX367" s="12" t="s">
        <v>72</v>
      </c>
      <c r="AY367" s="174" t="s">
        <v>125</v>
      </c>
    </row>
    <row r="368" spans="2:65" s="12" customFormat="1">
      <c r="B368" s="173"/>
      <c r="D368" s="164" t="s">
        <v>136</v>
      </c>
      <c r="E368" s="174" t="s">
        <v>5</v>
      </c>
      <c r="F368" s="175" t="s">
        <v>447</v>
      </c>
      <c r="H368" s="176">
        <v>8</v>
      </c>
      <c r="L368" s="173"/>
      <c r="M368" s="177"/>
      <c r="N368" s="178"/>
      <c r="O368" s="178"/>
      <c r="P368" s="178"/>
      <c r="Q368" s="178"/>
      <c r="R368" s="178"/>
      <c r="S368" s="178"/>
      <c r="T368" s="179"/>
      <c r="AT368" s="174" t="s">
        <v>136</v>
      </c>
      <c r="AU368" s="174" t="s">
        <v>82</v>
      </c>
      <c r="AV368" s="12" t="s">
        <v>82</v>
      </c>
      <c r="AW368" s="12" t="s">
        <v>35</v>
      </c>
      <c r="AX368" s="12" t="s">
        <v>72</v>
      </c>
      <c r="AY368" s="174" t="s">
        <v>125</v>
      </c>
    </row>
    <row r="369" spans="2:65" s="12" customFormat="1">
      <c r="B369" s="173"/>
      <c r="D369" s="164" t="s">
        <v>136</v>
      </c>
      <c r="E369" s="174" t="s">
        <v>5</v>
      </c>
      <c r="F369" s="175" t="s">
        <v>448</v>
      </c>
      <c r="H369" s="176">
        <v>12</v>
      </c>
      <c r="L369" s="173"/>
      <c r="M369" s="177"/>
      <c r="N369" s="178"/>
      <c r="O369" s="178"/>
      <c r="P369" s="178"/>
      <c r="Q369" s="178"/>
      <c r="R369" s="178"/>
      <c r="S369" s="178"/>
      <c r="T369" s="179"/>
      <c r="AT369" s="174" t="s">
        <v>136</v>
      </c>
      <c r="AU369" s="174" t="s">
        <v>82</v>
      </c>
      <c r="AV369" s="12" t="s">
        <v>82</v>
      </c>
      <c r="AW369" s="12" t="s">
        <v>35</v>
      </c>
      <c r="AX369" s="12" t="s">
        <v>72</v>
      </c>
      <c r="AY369" s="174" t="s">
        <v>125</v>
      </c>
    </row>
    <row r="370" spans="2:65" s="14" customFormat="1">
      <c r="B370" s="187"/>
      <c r="D370" s="164" t="s">
        <v>136</v>
      </c>
      <c r="E370" s="188" t="s">
        <v>5</v>
      </c>
      <c r="F370" s="189" t="s">
        <v>149</v>
      </c>
      <c r="H370" s="190">
        <v>1017</v>
      </c>
      <c r="L370" s="187"/>
      <c r="M370" s="191"/>
      <c r="N370" s="192"/>
      <c r="O370" s="192"/>
      <c r="P370" s="192"/>
      <c r="Q370" s="192"/>
      <c r="R370" s="192"/>
      <c r="S370" s="192"/>
      <c r="T370" s="193"/>
      <c r="AT370" s="188" t="s">
        <v>136</v>
      </c>
      <c r="AU370" s="188" t="s">
        <v>82</v>
      </c>
      <c r="AV370" s="14" t="s">
        <v>132</v>
      </c>
      <c r="AW370" s="14" t="s">
        <v>35</v>
      </c>
      <c r="AX370" s="14" t="s">
        <v>80</v>
      </c>
      <c r="AY370" s="188" t="s">
        <v>125</v>
      </c>
    </row>
    <row r="371" spans="2:65" s="1" customFormat="1" ht="25.5" customHeight="1">
      <c r="B371" s="152"/>
      <c r="C371" s="153" t="s">
        <v>449</v>
      </c>
      <c r="D371" s="153" t="s">
        <v>127</v>
      </c>
      <c r="E371" s="154" t="s">
        <v>450</v>
      </c>
      <c r="F371" s="155" t="s">
        <v>451</v>
      </c>
      <c r="G371" s="156" t="s">
        <v>205</v>
      </c>
      <c r="H371" s="157">
        <v>8.1199999999999992</v>
      </c>
      <c r="I371" s="335"/>
      <c r="J371" s="158">
        <f>ROUND(I371*H371,2)</f>
        <v>0</v>
      </c>
      <c r="K371" s="155" t="s">
        <v>131</v>
      </c>
      <c r="L371" s="38"/>
      <c r="M371" s="159" t="s">
        <v>5</v>
      </c>
      <c r="N371" s="160" t="s">
        <v>43</v>
      </c>
      <c r="O371" s="161">
        <v>0.81</v>
      </c>
      <c r="P371" s="161">
        <f>O371*H371</f>
        <v>6.5771999999999995</v>
      </c>
      <c r="Q371" s="161">
        <v>0</v>
      </c>
      <c r="R371" s="161">
        <f>Q371*H371</f>
        <v>0</v>
      </c>
      <c r="S371" s="161">
        <v>0</v>
      </c>
      <c r="T371" s="162">
        <f>S371*H371</f>
        <v>0</v>
      </c>
      <c r="AR371" s="24" t="s">
        <v>132</v>
      </c>
      <c r="AT371" s="24" t="s">
        <v>127</v>
      </c>
      <c r="AU371" s="24" t="s">
        <v>82</v>
      </c>
      <c r="AY371" s="24" t="s">
        <v>125</v>
      </c>
      <c r="BE371" s="163">
        <f>IF(N371="základní",J371,0)</f>
        <v>0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24" t="s">
        <v>80</v>
      </c>
      <c r="BK371" s="163">
        <f>ROUND(I371*H371,2)</f>
        <v>0</v>
      </c>
      <c r="BL371" s="24" t="s">
        <v>132</v>
      </c>
      <c r="BM371" s="24" t="s">
        <v>452</v>
      </c>
    </row>
    <row r="372" spans="2:65" s="11" customFormat="1">
      <c r="B372" s="167"/>
      <c r="D372" s="164" t="s">
        <v>136</v>
      </c>
      <c r="E372" s="168" t="s">
        <v>5</v>
      </c>
      <c r="F372" s="169" t="s">
        <v>221</v>
      </c>
      <c r="H372" s="168" t="s">
        <v>5</v>
      </c>
      <c r="L372" s="167"/>
      <c r="M372" s="170"/>
      <c r="N372" s="171"/>
      <c r="O372" s="171"/>
      <c r="P372" s="171"/>
      <c r="Q372" s="171"/>
      <c r="R372" s="171"/>
      <c r="S372" s="171"/>
      <c r="T372" s="172"/>
      <c r="AT372" s="168" t="s">
        <v>136</v>
      </c>
      <c r="AU372" s="168" t="s">
        <v>82</v>
      </c>
      <c r="AV372" s="11" t="s">
        <v>80</v>
      </c>
      <c r="AW372" s="11" t="s">
        <v>35</v>
      </c>
      <c r="AX372" s="11" t="s">
        <v>72</v>
      </c>
      <c r="AY372" s="168" t="s">
        <v>125</v>
      </c>
    </row>
    <row r="373" spans="2:65" s="11" customFormat="1">
      <c r="B373" s="167"/>
      <c r="D373" s="164" t="s">
        <v>136</v>
      </c>
      <c r="E373" s="168" t="s">
        <v>5</v>
      </c>
      <c r="F373" s="169" t="s">
        <v>453</v>
      </c>
      <c r="H373" s="168" t="s">
        <v>5</v>
      </c>
      <c r="L373" s="167"/>
      <c r="M373" s="170"/>
      <c r="N373" s="171"/>
      <c r="O373" s="171"/>
      <c r="P373" s="171"/>
      <c r="Q373" s="171"/>
      <c r="R373" s="171"/>
      <c r="S373" s="171"/>
      <c r="T373" s="172"/>
      <c r="AT373" s="168" t="s">
        <v>136</v>
      </c>
      <c r="AU373" s="168" t="s">
        <v>82</v>
      </c>
      <c r="AV373" s="11" t="s">
        <v>80</v>
      </c>
      <c r="AW373" s="11" t="s">
        <v>35</v>
      </c>
      <c r="AX373" s="11" t="s">
        <v>72</v>
      </c>
      <c r="AY373" s="168" t="s">
        <v>125</v>
      </c>
    </row>
    <row r="374" spans="2:65" s="12" customFormat="1">
      <c r="B374" s="173"/>
      <c r="D374" s="164" t="s">
        <v>136</v>
      </c>
      <c r="E374" s="174" t="s">
        <v>5</v>
      </c>
      <c r="F374" s="175" t="s">
        <v>454</v>
      </c>
      <c r="H374" s="176">
        <v>5.88</v>
      </c>
      <c r="L374" s="173"/>
      <c r="M374" s="177"/>
      <c r="N374" s="178"/>
      <c r="O374" s="178"/>
      <c r="P374" s="178"/>
      <c r="Q374" s="178"/>
      <c r="R374" s="178"/>
      <c r="S374" s="178"/>
      <c r="T374" s="179"/>
      <c r="AT374" s="174" t="s">
        <v>136</v>
      </c>
      <c r="AU374" s="174" t="s">
        <v>82</v>
      </c>
      <c r="AV374" s="12" t="s">
        <v>82</v>
      </c>
      <c r="AW374" s="12" t="s">
        <v>35</v>
      </c>
      <c r="AX374" s="12" t="s">
        <v>72</v>
      </c>
      <c r="AY374" s="174" t="s">
        <v>125</v>
      </c>
    </row>
    <row r="375" spans="2:65" s="12" customFormat="1">
      <c r="B375" s="173"/>
      <c r="D375" s="164" t="s">
        <v>136</v>
      </c>
      <c r="E375" s="174" t="s">
        <v>5</v>
      </c>
      <c r="F375" s="175" t="s">
        <v>455</v>
      </c>
      <c r="H375" s="176">
        <v>0.84</v>
      </c>
      <c r="L375" s="173"/>
      <c r="M375" s="177"/>
      <c r="N375" s="178"/>
      <c r="O375" s="178"/>
      <c r="P375" s="178"/>
      <c r="Q375" s="178"/>
      <c r="R375" s="178"/>
      <c r="S375" s="178"/>
      <c r="T375" s="179"/>
      <c r="AT375" s="174" t="s">
        <v>136</v>
      </c>
      <c r="AU375" s="174" t="s">
        <v>82</v>
      </c>
      <c r="AV375" s="12" t="s">
        <v>82</v>
      </c>
      <c r="AW375" s="12" t="s">
        <v>35</v>
      </c>
      <c r="AX375" s="12" t="s">
        <v>72</v>
      </c>
      <c r="AY375" s="174" t="s">
        <v>125</v>
      </c>
    </row>
    <row r="376" spans="2:65" s="12" customFormat="1">
      <c r="B376" s="173"/>
      <c r="D376" s="164" t="s">
        <v>136</v>
      </c>
      <c r="E376" s="174" t="s">
        <v>5</v>
      </c>
      <c r="F376" s="175" t="s">
        <v>456</v>
      </c>
      <c r="H376" s="176">
        <v>1.4</v>
      </c>
      <c r="L376" s="173"/>
      <c r="M376" s="177"/>
      <c r="N376" s="178"/>
      <c r="O376" s="178"/>
      <c r="P376" s="178"/>
      <c r="Q376" s="178"/>
      <c r="R376" s="178"/>
      <c r="S376" s="178"/>
      <c r="T376" s="179"/>
      <c r="AT376" s="174" t="s">
        <v>136</v>
      </c>
      <c r="AU376" s="174" t="s">
        <v>82</v>
      </c>
      <c r="AV376" s="12" t="s">
        <v>82</v>
      </c>
      <c r="AW376" s="12" t="s">
        <v>35</v>
      </c>
      <c r="AX376" s="12" t="s">
        <v>72</v>
      </c>
      <c r="AY376" s="174" t="s">
        <v>125</v>
      </c>
    </row>
    <row r="377" spans="2:65" s="14" customFormat="1">
      <c r="B377" s="187"/>
      <c r="D377" s="164" t="s">
        <v>136</v>
      </c>
      <c r="E377" s="188" t="s">
        <v>5</v>
      </c>
      <c r="F377" s="189" t="s">
        <v>149</v>
      </c>
      <c r="H377" s="190">
        <v>8.1199999999999992</v>
      </c>
      <c r="L377" s="187"/>
      <c r="M377" s="191"/>
      <c r="N377" s="192"/>
      <c r="O377" s="192"/>
      <c r="P377" s="192"/>
      <c r="Q377" s="192"/>
      <c r="R377" s="192"/>
      <c r="S377" s="192"/>
      <c r="T377" s="193"/>
      <c r="AT377" s="188" t="s">
        <v>136</v>
      </c>
      <c r="AU377" s="188" t="s">
        <v>82</v>
      </c>
      <c r="AV377" s="14" t="s">
        <v>132</v>
      </c>
      <c r="AW377" s="14" t="s">
        <v>35</v>
      </c>
      <c r="AX377" s="14" t="s">
        <v>80</v>
      </c>
      <c r="AY377" s="188" t="s">
        <v>125</v>
      </c>
    </row>
    <row r="378" spans="2:65" s="1" customFormat="1" ht="16.5" customHeight="1">
      <c r="B378" s="152"/>
      <c r="C378" s="153" t="s">
        <v>457</v>
      </c>
      <c r="D378" s="153" t="s">
        <v>127</v>
      </c>
      <c r="E378" s="154" t="s">
        <v>458</v>
      </c>
      <c r="F378" s="155" t="s">
        <v>459</v>
      </c>
      <c r="G378" s="156" t="s">
        <v>130</v>
      </c>
      <c r="H378" s="157">
        <v>51.6</v>
      </c>
      <c r="I378" s="335"/>
      <c r="J378" s="158">
        <f>ROUND(I378*H378,2)</f>
        <v>0</v>
      </c>
      <c r="K378" s="155" t="s">
        <v>131</v>
      </c>
      <c r="L378" s="38"/>
      <c r="M378" s="159" t="s">
        <v>5</v>
      </c>
      <c r="N378" s="160" t="s">
        <v>43</v>
      </c>
      <c r="O378" s="161">
        <v>0.39700000000000002</v>
      </c>
      <c r="P378" s="161">
        <f>O378*H378</f>
        <v>20.485200000000003</v>
      </c>
      <c r="Q378" s="161">
        <v>1.4400000000000001E-3</v>
      </c>
      <c r="R378" s="161">
        <f>Q378*H378</f>
        <v>7.4304000000000009E-2</v>
      </c>
      <c r="S378" s="161">
        <v>0</v>
      </c>
      <c r="T378" s="162">
        <f>S378*H378</f>
        <v>0</v>
      </c>
      <c r="AR378" s="24" t="s">
        <v>132</v>
      </c>
      <c r="AT378" s="24" t="s">
        <v>127</v>
      </c>
      <c r="AU378" s="24" t="s">
        <v>82</v>
      </c>
      <c r="AY378" s="24" t="s">
        <v>125</v>
      </c>
      <c r="BE378" s="163">
        <f>IF(N378="základní",J378,0)</f>
        <v>0</v>
      </c>
      <c r="BF378" s="163">
        <f>IF(N378="snížená",J378,0)</f>
        <v>0</v>
      </c>
      <c r="BG378" s="163">
        <f>IF(N378="zákl. přenesená",J378,0)</f>
        <v>0</v>
      </c>
      <c r="BH378" s="163">
        <f>IF(N378="sníž. přenesená",J378,0)</f>
        <v>0</v>
      </c>
      <c r="BI378" s="163">
        <f>IF(N378="nulová",J378,0)</f>
        <v>0</v>
      </c>
      <c r="BJ378" s="24" t="s">
        <v>80</v>
      </c>
      <c r="BK378" s="163">
        <f>ROUND(I378*H378,2)</f>
        <v>0</v>
      </c>
      <c r="BL378" s="24" t="s">
        <v>132</v>
      </c>
      <c r="BM378" s="24" t="s">
        <v>460</v>
      </c>
    </row>
    <row r="379" spans="2:65" s="11" customFormat="1">
      <c r="B379" s="167"/>
      <c r="D379" s="164" t="s">
        <v>136</v>
      </c>
      <c r="E379" s="168" t="s">
        <v>5</v>
      </c>
      <c r="F379" s="169" t="s">
        <v>221</v>
      </c>
      <c r="H379" s="168" t="s">
        <v>5</v>
      </c>
      <c r="L379" s="167"/>
      <c r="M379" s="170"/>
      <c r="N379" s="171"/>
      <c r="O379" s="171"/>
      <c r="P379" s="171"/>
      <c r="Q379" s="171"/>
      <c r="R379" s="171"/>
      <c r="S379" s="171"/>
      <c r="T379" s="172"/>
      <c r="AT379" s="168" t="s">
        <v>136</v>
      </c>
      <c r="AU379" s="168" t="s">
        <v>82</v>
      </c>
      <c r="AV379" s="11" t="s">
        <v>80</v>
      </c>
      <c r="AW379" s="11" t="s">
        <v>35</v>
      </c>
      <c r="AX379" s="11" t="s">
        <v>72</v>
      </c>
      <c r="AY379" s="168" t="s">
        <v>125</v>
      </c>
    </row>
    <row r="380" spans="2:65" s="11" customFormat="1">
      <c r="B380" s="167"/>
      <c r="D380" s="164" t="s">
        <v>136</v>
      </c>
      <c r="E380" s="168" t="s">
        <v>5</v>
      </c>
      <c r="F380" s="169" t="s">
        <v>461</v>
      </c>
      <c r="H380" s="168" t="s">
        <v>5</v>
      </c>
      <c r="L380" s="167"/>
      <c r="M380" s="170"/>
      <c r="N380" s="171"/>
      <c r="O380" s="171"/>
      <c r="P380" s="171"/>
      <c r="Q380" s="171"/>
      <c r="R380" s="171"/>
      <c r="S380" s="171"/>
      <c r="T380" s="172"/>
      <c r="AT380" s="168" t="s">
        <v>136</v>
      </c>
      <c r="AU380" s="168" t="s">
        <v>82</v>
      </c>
      <c r="AV380" s="11" t="s">
        <v>80</v>
      </c>
      <c r="AW380" s="11" t="s">
        <v>35</v>
      </c>
      <c r="AX380" s="11" t="s">
        <v>72</v>
      </c>
      <c r="AY380" s="168" t="s">
        <v>125</v>
      </c>
    </row>
    <row r="381" spans="2:65" s="12" customFormat="1">
      <c r="B381" s="173"/>
      <c r="D381" s="164" t="s">
        <v>136</v>
      </c>
      <c r="E381" s="174" t="s">
        <v>5</v>
      </c>
      <c r="F381" s="175" t="s">
        <v>462</v>
      </c>
      <c r="H381" s="176">
        <v>40.4</v>
      </c>
      <c r="L381" s="173"/>
      <c r="M381" s="177"/>
      <c r="N381" s="178"/>
      <c r="O381" s="178"/>
      <c r="P381" s="178"/>
      <c r="Q381" s="178"/>
      <c r="R381" s="178"/>
      <c r="S381" s="178"/>
      <c r="T381" s="179"/>
      <c r="AT381" s="174" t="s">
        <v>136</v>
      </c>
      <c r="AU381" s="174" t="s">
        <v>82</v>
      </c>
      <c r="AV381" s="12" t="s">
        <v>82</v>
      </c>
      <c r="AW381" s="12" t="s">
        <v>35</v>
      </c>
      <c r="AX381" s="12" t="s">
        <v>72</v>
      </c>
      <c r="AY381" s="174" t="s">
        <v>125</v>
      </c>
    </row>
    <row r="382" spans="2:65" s="12" customFormat="1">
      <c r="B382" s="173"/>
      <c r="D382" s="164" t="s">
        <v>136</v>
      </c>
      <c r="E382" s="174" t="s">
        <v>5</v>
      </c>
      <c r="F382" s="175" t="s">
        <v>463</v>
      </c>
      <c r="H382" s="176">
        <v>11.2</v>
      </c>
      <c r="L382" s="173"/>
      <c r="M382" s="177"/>
      <c r="N382" s="178"/>
      <c r="O382" s="178"/>
      <c r="P382" s="178"/>
      <c r="Q382" s="178"/>
      <c r="R382" s="178"/>
      <c r="S382" s="178"/>
      <c r="T382" s="179"/>
      <c r="AT382" s="174" t="s">
        <v>136</v>
      </c>
      <c r="AU382" s="174" t="s">
        <v>82</v>
      </c>
      <c r="AV382" s="12" t="s">
        <v>82</v>
      </c>
      <c r="AW382" s="12" t="s">
        <v>35</v>
      </c>
      <c r="AX382" s="12" t="s">
        <v>72</v>
      </c>
      <c r="AY382" s="174" t="s">
        <v>125</v>
      </c>
    </row>
    <row r="383" spans="2:65" s="14" customFormat="1">
      <c r="B383" s="187"/>
      <c r="D383" s="164" t="s">
        <v>136</v>
      </c>
      <c r="E383" s="188" t="s">
        <v>5</v>
      </c>
      <c r="F383" s="189" t="s">
        <v>149</v>
      </c>
      <c r="H383" s="190">
        <v>51.6</v>
      </c>
      <c r="L383" s="187"/>
      <c r="M383" s="191"/>
      <c r="N383" s="192"/>
      <c r="O383" s="192"/>
      <c r="P383" s="192"/>
      <c r="Q383" s="192"/>
      <c r="R383" s="192"/>
      <c r="S383" s="192"/>
      <c r="T383" s="193"/>
      <c r="AT383" s="188" t="s">
        <v>136</v>
      </c>
      <c r="AU383" s="188" t="s">
        <v>82</v>
      </c>
      <c r="AV383" s="14" t="s">
        <v>132</v>
      </c>
      <c r="AW383" s="14" t="s">
        <v>35</v>
      </c>
      <c r="AX383" s="14" t="s">
        <v>80</v>
      </c>
      <c r="AY383" s="188" t="s">
        <v>125</v>
      </c>
    </row>
    <row r="384" spans="2:65" s="1" customFormat="1" ht="25.5" customHeight="1">
      <c r="B384" s="152"/>
      <c r="C384" s="153" t="s">
        <v>464</v>
      </c>
      <c r="D384" s="153" t="s">
        <v>127</v>
      </c>
      <c r="E384" s="154" t="s">
        <v>465</v>
      </c>
      <c r="F384" s="155" t="s">
        <v>466</v>
      </c>
      <c r="G384" s="156" t="s">
        <v>130</v>
      </c>
      <c r="H384" s="157">
        <v>51.6</v>
      </c>
      <c r="I384" s="335"/>
      <c r="J384" s="158">
        <f>ROUND(I384*H384,2)</f>
        <v>0</v>
      </c>
      <c r="K384" s="155" t="s">
        <v>131</v>
      </c>
      <c r="L384" s="38"/>
      <c r="M384" s="159" t="s">
        <v>5</v>
      </c>
      <c r="N384" s="160" t="s">
        <v>43</v>
      </c>
      <c r="O384" s="161">
        <v>0.14399999999999999</v>
      </c>
      <c r="P384" s="161">
        <f>O384*H384</f>
        <v>7.4303999999999997</v>
      </c>
      <c r="Q384" s="161">
        <v>4.0000000000000003E-5</v>
      </c>
      <c r="R384" s="161">
        <f>Q384*H384</f>
        <v>2.0640000000000003E-3</v>
      </c>
      <c r="S384" s="161">
        <v>0</v>
      </c>
      <c r="T384" s="162">
        <f>S384*H384</f>
        <v>0</v>
      </c>
      <c r="AR384" s="24" t="s">
        <v>132</v>
      </c>
      <c r="AT384" s="24" t="s">
        <v>127</v>
      </c>
      <c r="AU384" s="24" t="s">
        <v>82</v>
      </c>
      <c r="AY384" s="24" t="s">
        <v>125</v>
      </c>
      <c r="BE384" s="163">
        <f>IF(N384="základní",J384,0)</f>
        <v>0</v>
      </c>
      <c r="BF384" s="163">
        <f>IF(N384="snížená",J384,0)</f>
        <v>0</v>
      </c>
      <c r="BG384" s="163">
        <f>IF(N384="zákl. přenesená",J384,0)</f>
        <v>0</v>
      </c>
      <c r="BH384" s="163">
        <f>IF(N384="sníž. přenesená",J384,0)</f>
        <v>0</v>
      </c>
      <c r="BI384" s="163">
        <f>IF(N384="nulová",J384,0)</f>
        <v>0</v>
      </c>
      <c r="BJ384" s="24" t="s">
        <v>80</v>
      </c>
      <c r="BK384" s="163">
        <f>ROUND(I384*H384,2)</f>
        <v>0</v>
      </c>
      <c r="BL384" s="24" t="s">
        <v>132</v>
      </c>
      <c r="BM384" s="24" t="s">
        <v>467</v>
      </c>
    </row>
    <row r="385" spans="2:65" s="1" customFormat="1" ht="25.5" customHeight="1">
      <c r="B385" s="152"/>
      <c r="C385" s="153" t="s">
        <v>468</v>
      </c>
      <c r="D385" s="153" t="s">
        <v>127</v>
      </c>
      <c r="E385" s="154" t="s">
        <v>469</v>
      </c>
      <c r="F385" s="155" t="s">
        <v>470</v>
      </c>
      <c r="G385" s="156" t="s">
        <v>287</v>
      </c>
      <c r="H385" s="157">
        <v>0.32200000000000001</v>
      </c>
      <c r="I385" s="335"/>
      <c r="J385" s="158">
        <f>ROUND(I385*H385,2)</f>
        <v>0</v>
      </c>
      <c r="K385" s="155" t="s">
        <v>131</v>
      </c>
      <c r="L385" s="38"/>
      <c r="M385" s="159" t="s">
        <v>5</v>
      </c>
      <c r="N385" s="160" t="s">
        <v>43</v>
      </c>
      <c r="O385" s="161">
        <v>40.591000000000001</v>
      </c>
      <c r="P385" s="161">
        <f>O385*H385</f>
        <v>13.070302</v>
      </c>
      <c r="Q385" s="161">
        <v>1.0382199999999999</v>
      </c>
      <c r="R385" s="161">
        <f>Q385*H385</f>
        <v>0.33430683999999999</v>
      </c>
      <c r="S385" s="161">
        <v>0</v>
      </c>
      <c r="T385" s="162">
        <f>S385*H385</f>
        <v>0</v>
      </c>
      <c r="AR385" s="24" t="s">
        <v>132</v>
      </c>
      <c r="AT385" s="24" t="s">
        <v>127</v>
      </c>
      <c r="AU385" s="24" t="s">
        <v>82</v>
      </c>
      <c r="AY385" s="24" t="s">
        <v>125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24" t="s">
        <v>80</v>
      </c>
      <c r="BK385" s="163">
        <f>ROUND(I385*H385,2)</f>
        <v>0</v>
      </c>
      <c r="BL385" s="24" t="s">
        <v>132</v>
      </c>
      <c r="BM385" s="24" t="s">
        <v>471</v>
      </c>
    </row>
    <row r="386" spans="2:65" s="11" customFormat="1">
      <c r="B386" s="167"/>
      <c r="D386" s="164" t="s">
        <v>136</v>
      </c>
      <c r="E386" s="168" t="s">
        <v>5</v>
      </c>
      <c r="F386" s="169" t="s">
        <v>472</v>
      </c>
      <c r="H386" s="168" t="s">
        <v>5</v>
      </c>
      <c r="L386" s="167"/>
      <c r="M386" s="170"/>
      <c r="N386" s="171"/>
      <c r="O386" s="171"/>
      <c r="P386" s="171"/>
      <c r="Q386" s="171"/>
      <c r="R386" s="171"/>
      <c r="S386" s="171"/>
      <c r="T386" s="172"/>
      <c r="AT386" s="168" t="s">
        <v>136</v>
      </c>
      <c r="AU386" s="168" t="s">
        <v>82</v>
      </c>
      <c r="AV386" s="11" t="s">
        <v>80</v>
      </c>
      <c r="AW386" s="11" t="s">
        <v>35</v>
      </c>
      <c r="AX386" s="11" t="s">
        <v>72</v>
      </c>
      <c r="AY386" s="168" t="s">
        <v>125</v>
      </c>
    </row>
    <row r="387" spans="2:65" s="12" customFormat="1">
      <c r="B387" s="173"/>
      <c r="D387" s="164" t="s">
        <v>136</v>
      </c>
      <c r="E387" s="174" t="s">
        <v>5</v>
      </c>
      <c r="F387" s="175" t="s">
        <v>473</v>
      </c>
      <c r="H387" s="176">
        <v>0.26600000000000001</v>
      </c>
      <c r="L387" s="173"/>
      <c r="M387" s="177"/>
      <c r="N387" s="178"/>
      <c r="O387" s="178"/>
      <c r="P387" s="178"/>
      <c r="Q387" s="178"/>
      <c r="R387" s="178"/>
      <c r="S387" s="178"/>
      <c r="T387" s="179"/>
      <c r="AT387" s="174" t="s">
        <v>136</v>
      </c>
      <c r="AU387" s="174" t="s">
        <v>82</v>
      </c>
      <c r="AV387" s="12" t="s">
        <v>82</v>
      </c>
      <c r="AW387" s="12" t="s">
        <v>35</v>
      </c>
      <c r="AX387" s="12" t="s">
        <v>72</v>
      </c>
      <c r="AY387" s="174" t="s">
        <v>125</v>
      </c>
    </row>
    <row r="388" spans="2:65" s="12" customFormat="1">
      <c r="B388" s="173"/>
      <c r="D388" s="164" t="s">
        <v>136</v>
      </c>
      <c r="E388" s="174" t="s">
        <v>5</v>
      </c>
      <c r="F388" s="175" t="s">
        <v>474</v>
      </c>
      <c r="H388" s="176">
        <v>5.6000000000000001E-2</v>
      </c>
      <c r="L388" s="173"/>
      <c r="M388" s="177"/>
      <c r="N388" s="178"/>
      <c r="O388" s="178"/>
      <c r="P388" s="178"/>
      <c r="Q388" s="178"/>
      <c r="R388" s="178"/>
      <c r="S388" s="178"/>
      <c r="T388" s="179"/>
      <c r="AT388" s="174" t="s">
        <v>136</v>
      </c>
      <c r="AU388" s="174" t="s">
        <v>82</v>
      </c>
      <c r="AV388" s="12" t="s">
        <v>82</v>
      </c>
      <c r="AW388" s="12" t="s">
        <v>35</v>
      </c>
      <c r="AX388" s="12" t="s">
        <v>72</v>
      </c>
      <c r="AY388" s="174" t="s">
        <v>125</v>
      </c>
    </row>
    <row r="389" spans="2:65" s="14" customFormat="1">
      <c r="B389" s="187"/>
      <c r="D389" s="164" t="s">
        <v>136</v>
      </c>
      <c r="E389" s="188" t="s">
        <v>5</v>
      </c>
      <c r="F389" s="189" t="s">
        <v>149</v>
      </c>
      <c r="H389" s="190">
        <v>0.32200000000000001</v>
      </c>
      <c r="L389" s="187"/>
      <c r="M389" s="191"/>
      <c r="N389" s="192"/>
      <c r="O389" s="192"/>
      <c r="P389" s="192"/>
      <c r="Q389" s="192"/>
      <c r="R389" s="192"/>
      <c r="S389" s="192"/>
      <c r="T389" s="193"/>
      <c r="AT389" s="188" t="s">
        <v>136</v>
      </c>
      <c r="AU389" s="188" t="s">
        <v>82</v>
      </c>
      <c r="AV389" s="14" t="s">
        <v>132</v>
      </c>
      <c r="AW389" s="14" t="s">
        <v>35</v>
      </c>
      <c r="AX389" s="14" t="s">
        <v>80</v>
      </c>
      <c r="AY389" s="188" t="s">
        <v>125</v>
      </c>
    </row>
    <row r="390" spans="2:65" s="10" customFormat="1" ht="29.85" customHeight="1">
      <c r="B390" s="140"/>
      <c r="D390" s="141" t="s">
        <v>71</v>
      </c>
      <c r="E390" s="150" t="s">
        <v>144</v>
      </c>
      <c r="F390" s="150" t="s">
        <v>475</v>
      </c>
      <c r="J390" s="151">
        <f>BK390</f>
        <v>0</v>
      </c>
      <c r="L390" s="140"/>
      <c r="M390" s="144"/>
      <c r="N390" s="145"/>
      <c r="O390" s="145"/>
      <c r="P390" s="146">
        <f>SUM(P391:P413)</f>
        <v>154.37036900000001</v>
      </c>
      <c r="Q390" s="145"/>
      <c r="R390" s="146">
        <f>SUM(R391:R413)</f>
        <v>0.64832663999999995</v>
      </c>
      <c r="S390" s="145"/>
      <c r="T390" s="147">
        <f>SUM(T391:T413)</f>
        <v>0</v>
      </c>
      <c r="AR390" s="141" t="s">
        <v>80</v>
      </c>
      <c r="AT390" s="148" t="s">
        <v>71</v>
      </c>
      <c r="AU390" s="148" t="s">
        <v>80</v>
      </c>
      <c r="AY390" s="141" t="s">
        <v>125</v>
      </c>
      <c r="BK390" s="149">
        <f>SUM(BK391:BK413)</f>
        <v>0</v>
      </c>
    </row>
    <row r="391" spans="2:65" s="1" customFormat="1" ht="51" customHeight="1">
      <c r="B391" s="152"/>
      <c r="C391" s="153" t="s">
        <v>476</v>
      </c>
      <c r="D391" s="153" t="s">
        <v>127</v>
      </c>
      <c r="E391" s="154" t="s">
        <v>477</v>
      </c>
      <c r="F391" s="155" t="s">
        <v>478</v>
      </c>
      <c r="G391" s="156" t="s">
        <v>205</v>
      </c>
      <c r="H391" s="157">
        <v>2.9769999999999999</v>
      </c>
      <c r="I391" s="335"/>
      <c r="J391" s="158">
        <f>ROUND(I391*H391,2)</f>
        <v>0</v>
      </c>
      <c r="K391" s="155" t="s">
        <v>131</v>
      </c>
      <c r="L391" s="38"/>
      <c r="M391" s="159" t="s">
        <v>5</v>
      </c>
      <c r="N391" s="160" t="s">
        <v>43</v>
      </c>
      <c r="O391" s="161">
        <v>4.5910000000000002</v>
      </c>
      <c r="P391" s="161">
        <f>O391*H391</f>
        <v>13.667407000000001</v>
      </c>
      <c r="Q391" s="161">
        <v>0</v>
      </c>
      <c r="R391" s="161">
        <f>Q391*H391</f>
        <v>0</v>
      </c>
      <c r="S391" s="161">
        <v>0</v>
      </c>
      <c r="T391" s="162">
        <f>S391*H391</f>
        <v>0</v>
      </c>
      <c r="AR391" s="24" t="s">
        <v>132</v>
      </c>
      <c r="AT391" s="24" t="s">
        <v>127</v>
      </c>
      <c r="AU391" s="24" t="s">
        <v>82</v>
      </c>
      <c r="AY391" s="24" t="s">
        <v>125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24" t="s">
        <v>80</v>
      </c>
      <c r="BK391" s="163">
        <f>ROUND(I391*H391,2)</f>
        <v>0</v>
      </c>
      <c r="BL391" s="24" t="s">
        <v>132</v>
      </c>
      <c r="BM391" s="24" t="s">
        <v>479</v>
      </c>
    </row>
    <row r="392" spans="2:65" s="11" customFormat="1">
      <c r="B392" s="167"/>
      <c r="D392" s="164" t="s">
        <v>136</v>
      </c>
      <c r="E392" s="168" t="s">
        <v>5</v>
      </c>
      <c r="F392" s="169" t="s">
        <v>221</v>
      </c>
      <c r="H392" s="168" t="s">
        <v>5</v>
      </c>
      <c r="L392" s="167"/>
      <c r="M392" s="170"/>
      <c r="N392" s="171"/>
      <c r="O392" s="171"/>
      <c r="P392" s="171"/>
      <c r="Q392" s="171"/>
      <c r="R392" s="171"/>
      <c r="S392" s="171"/>
      <c r="T392" s="172"/>
      <c r="AT392" s="168" t="s">
        <v>136</v>
      </c>
      <c r="AU392" s="168" t="s">
        <v>82</v>
      </c>
      <c r="AV392" s="11" t="s">
        <v>80</v>
      </c>
      <c r="AW392" s="11" t="s">
        <v>35</v>
      </c>
      <c r="AX392" s="11" t="s">
        <v>72</v>
      </c>
      <c r="AY392" s="168" t="s">
        <v>125</v>
      </c>
    </row>
    <row r="393" spans="2:65" s="11" customFormat="1">
      <c r="B393" s="167"/>
      <c r="D393" s="164" t="s">
        <v>136</v>
      </c>
      <c r="E393" s="168" t="s">
        <v>5</v>
      </c>
      <c r="F393" s="169" t="s">
        <v>480</v>
      </c>
      <c r="H393" s="168" t="s">
        <v>5</v>
      </c>
      <c r="L393" s="167"/>
      <c r="M393" s="170"/>
      <c r="N393" s="171"/>
      <c r="O393" s="171"/>
      <c r="P393" s="171"/>
      <c r="Q393" s="171"/>
      <c r="R393" s="171"/>
      <c r="S393" s="171"/>
      <c r="T393" s="172"/>
      <c r="AT393" s="168" t="s">
        <v>136</v>
      </c>
      <c r="AU393" s="168" t="s">
        <v>82</v>
      </c>
      <c r="AV393" s="11" t="s">
        <v>80</v>
      </c>
      <c r="AW393" s="11" t="s">
        <v>35</v>
      </c>
      <c r="AX393" s="11" t="s">
        <v>72</v>
      </c>
      <c r="AY393" s="168" t="s">
        <v>125</v>
      </c>
    </row>
    <row r="394" spans="2:65" s="12" customFormat="1">
      <c r="B394" s="173"/>
      <c r="D394" s="164" t="s">
        <v>136</v>
      </c>
      <c r="E394" s="174" t="s">
        <v>5</v>
      </c>
      <c r="F394" s="175" t="s">
        <v>481</v>
      </c>
      <c r="H394" s="176">
        <v>1.1519999999999999</v>
      </c>
      <c r="L394" s="173"/>
      <c r="M394" s="177"/>
      <c r="N394" s="178"/>
      <c r="O394" s="178"/>
      <c r="P394" s="178"/>
      <c r="Q394" s="178"/>
      <c r="R394" s="178"/>
      <c r="S394" s="178"/>
      <c r="T394" s="179"/>
      <c r="AT394" s="174" t="s">
        <v>136</v>
      </c>
      <c r="AU394" s="174" t="s">
        <v>82</v>
      </c>
      <c r="AV394" s="12" t="s">
        <v>82</v>
      </c>
      <c r="AW394" s="12" t="s">
        <v>35</v>
      </c>
      <c r="AX394" s="12" t="s">
        <v>72</v>
      </c>
      <c r="AY394" s="174" t="s">
        <v>125</v>
      </c>
    </row>
    <row r="395" spans="2:65" s="12" customFormat="1">
      <c r="B395" s="173"/>
      <c r="D395" s="164" t="s">
        <v>136</v>
      </c>
      <c r="E395" s="174" t="s">
        <v>5</v>
      </c>
      <c r="F395" s="175" t="s">
        <v>482</v>
      </c>
      <c r="H395" s="176">
        <v>1.153</v>
      </c>
      <c r="L395" s="173"/>
      <c r="M395" s="177"/>
      <c r="N395" s="178"/>
      <c r="O395" s="178"/>
      <c r="P395" s="178"/>
      <c r="Q395" s="178"/>
      <c r="R395" s="178"/>
      <c r="S395" s="178"/>
      <c r="T395" s="179"/>
      <c r="AT395" s="174" t="s">
        <v>136</v>
      </c>
      <c r="AU395" s="174" t="s">
        <v>82</v>
      </c>
      <c r="AV395" s="12" t="s">
        <v>82</v>
      </c>
      <c r="AW395" s="12" t="s">
        <v>35</v>
      </c>
      <c r="AX395" s="12" t="s">
        <v>72</v>
      </c>
      <c r="AY395" s="174" t="s">
        <v>125</v>
      </c>
    </row>
    <row r="396" spans="2:65" s="12" customFormat="1">
      <c r="B396" s="173"/>
      <c r="D396" s="164" t="s">
        <v>136</v>
      </c>
      <c r="E396" s="174" t="s">
        <v>5</v>
      </c>
      <c r="F396" s="175" t="s">
        <v>483</v>
      </c>
      <c r="H396" s="176">
        <v>0.67200000000000004</v>
      </c>
      <c r="L396" s="173"/>
      <c r="M396" s="177"/>
      <c r="N396" s="178"/>
      <c r="O396" s="178"/>
      <c r="P396" s="178"/>
      <c r="Q396" s="178"/>
      <c r="R396" s="178"/>
      <c r="S396" s="178"/>
      <c r="T396" s="179"/>
      <c r="AT396" s="174" t="s">
        <v>136</v>
      </c>
      <c r="AU396" s="174" t="s">
        <v>82</v>
      </c>
      <c r="AV396" s="12" t="s">
        <v>82</v>
      </c>
      <c r="AW396" s="12" t="s">
        <v>35</v>
      </c>
      <c r="AX396" s="12" t="s">
        <v>72</v>
      </c>
      <c r="AY396" s="174" t="s">
        <v>125</v>
      </c>
    </row>
    <row r="397" spans="2:65" s="14" customFormat="1">
      <c r="B397" s="187"/>
      <c r="D397" s="164" t="s">
        <v>136</v>
      </c>
      <c r="E397" s="188" t="s">
        <v>5</v>
      </c>
      <c r="F397" s="189" t="s">
        <v>149</v>
      </c>
      <c r="H397" s="190">
        <v>2.9769999999999999</v>
      </c>
      <c r="L397" s="187"/>
      <c r="M397" s="191"/>
      <c r="N397" s="192"/>
      <c r="O397" s="192"/>
      <c r="P397" s="192"/>
      <c r="Q397" s="192"/>
      <c r="R397" s="192"/>
      <c r="S397" s="192"/>
      <c r="T397" s="193"/>
      <c r="AT397" s="188" t="s">
        <v>136</v>
      </c>
      <c r="AU397" s="188" t="s">
        <v>82</v>
      </c>
      <c r="AV397" s="14" t="s">
        <v>132</v>
      </c>
      <c r="AW397" s="14" t="s">
        <v>35</v>
      </c>
      <c r="AX397" s="14" t="s">
        <v>80</v>
      </c>
      <c r="AY397" s="188" t="s">
        <v>125</v>
      </c>
    </row>
    <row r="398" spans="2:65" s="1" customFormat="1" ht="51" customHeight="1">
      <c r="B398" s="152"/>
      <c r="C398" s="153" t="s">
        <v>484</v>
      </c>
      <c r="D398" s="153" t="s">
        <v>127</v>
      </c>
      <c r="E398" s="154" t="s">
        <v>485</v>
      </c>
      <c r="F398" s="155" t="s">
        <v>486</v>
      </c>
      <c r="G398" s="156" t="s">
        <v>130</v>
      </c>
      <c r="H398" s="157">
        <v>15.664</v>
      </c>
      <c r="I398" s="335"/>
      <c r="J398" s="158">
        <f>ROUND(I398*H398,2)</f>
        <v>0</v>
      </c>
      <c r="K398" s="155" t="s">
        <v>131</v>
      </c>
      <c r="L398" s="38"/>
      <c r="M398" s="159" t="s">
        <v>5</v>
      </c>
      <c r="N398" s="160" t="s">
        <v>43</v>
      </c>
      <c r="O398" s="161">
        <v>1.895</v>
      </c>
      <c r="P398" s="161">
        <f>O398*H398</f>
        <v>29.68328</v>
      </c>
      <c r="Q398" s="161">
        <v>7.6499999999999997E-3</v>
      </c>
      <c r="R398" s="161">
        <f>Q398*H398</f>
        <v>0.11982959999999999</v>
      </c>
      <c r="S398" s="161">
        <v>0</v>
      </c>
      <c r="T398" s="162">
        <f>S398*H398</f>
        <v>0</v>
      </c>
      <c r="AR398" s="24" t="s">
        <v>132</v>
      </c>
      <c r="AT398" s="24" t="s">
        <v>127</v>
      </c>
      <c r="AU398" s="24" t="s">
        <v>82</v>
      </c>
      <c r="AY398" s="24" t="s">
        <v>125</v>
      </c>
      <c r="BE398" s="163">
        <f>IF(N398="základní",J398,0)</f>
        <v>0</v>
      </c>
      <c r="BF398" s="163">
        <f>IF(N398="snížená",J398,0)</f>
        <v>0</v>
      </c>
      <c r="BG398" s="163">
        <f>IF(N398="zákl. přenesená",J398,0)</f>
        <v>0</v>
      </c>
      <c r="BH398" s="163">
        <f>IF(N398="sníž. přenesená",J398,0)</f>
        <v>0</v>
      </c>
      <c r="BI398" s="163">
        <f>IF(N398="nulová",J398,0)</f>
        <v>0</v>
      </c>
      <c r="BJ398" s="24" t="s">
        <v>80</v>
      </c>
      <c r="BK398" s="163">
        <f>ROUND(I398*H398,2)</f>
        <v>0</v>
      </c>
      <c r="BL398" s="24" t="s">
        <v>132</v>
      </c>
      <c r="BM398" s="24" t="s">
        <v>487</v>
      </c>
    </row>
    <row r="399" spans="2:65" s="11" customFormat="1">
      <c r="B399" s="167"/>
      <c r="D399" s="164" t="s">
        <v>136</v>
      </c>
      <c r="E399" s="168" t="s">
        <v>5</v>
      </c>
      <c r="F399" s="169" t="s">
        <v>221</v>
      </c>
      <c r="H399" s="168" t="s">
        <v>5</v>
      </c>
      <c r="L399" s="167"/>
      <c r="M399" s="170"/>
      <c r="N399" s="171"/>
      <c r="O399" s="171"/>
      <c r="P399" s="171"/>
      <c r="Q399" s="171"/>
      <c r="R399" s="171"/>
      <c r="S399" s="171"/>
      <c r="T399" s="172"/>
      <c r="AT399" s="168" t="s">
        <v>136</v>
      </c>
      <c r="AU399" s="168" t="s">
        <v>82</v>
      </c>
      <c r="AV399" s="11" t="s">
        <v>80</v>
      </c>
      <c r="AW399" s="11" t="s">
        <v>35</v>
      </c>
      <c r="AX399" s="11" t="s">
        <v>72</v>
      </c>
      <c r="AY399" s="168" t="s">
        <v>125</v>
      </c>
    </row>
    <row r="400" spans="2:65" s="11" customFormat="1">
      <c r="B400" s="167"/>
      <c r="D400" s="164" t="s">
        <v>136</v>
      </c>
      <c r="E400" s="168" t="s">
        <v>5</v>
      </c>
      <c r="F400" s="169" t="s">
        <v>488</v>
      </c>
      <c r="H400" s="168" t="s">
        <v>5</v>
      </c>
      <c r="L400" s="167"/>
      <c r="M400" s="170"/>
      <c r="N400" s="171"/>
      <c r="O400" s="171"/>
      <c r="P400" s="171"/>
      <c r="Q400" s="171"/>
      <c r="R400" s="171"/>
      <c r="S400" s="171"/>
      <c r="T400" s="172"/>
      <c r="AT400" s="168" t="s">
        <v>136</v>
      </c>
      <c r="AU400" s="168" t="s">
        <v>82</v>
      </c>
      <c r="AV400" s="11" t="s">
        <v>80</v>
      </c>
      <c r="AW400" s="11" t="s">
        <v>35</v>
      </c>
      <c r="AX400" s="11" t="s">
        <v>72</v>
      </c>
      <c r="AY400" s="168" t="s">
        <v>125</v>
      </c>
    </row>
    <row r="401" spans="2:65" s="12" customFormat="1">
      <c r="B401" s="173"/>
      <c r="D401" s="164" t="s">
        <v>136</v>
      </c>
      <c r="E401" s="174" t="s">
        <v>5</v>
      </c>
      <c r="F401" s="175" t="s">
        <v>489</v>
      </c>
      <c r="H401" s="176">
        <v>2.4</v>
      </c>
      <c r="L401" s="173"/>
      <c r="M401" s="177"/>
      <c r="N401" s="178"/>
      <c r="O401" s="178"/>
      <c r="P401" s="178"/>
      <c r="Q401" s="178"/>
      <c r="R401" s="178"/>
      <c r="S401" s="178"/>
      <c r="T401" s="179"/>
      <c r="AT401" s="174" t="s">
        <v>136</v>
      </c>
      <c r="AU401" s="174" t="s">
        <v>82</v>
      </c>
      <c r="AV401" s="12" t="s">
        <v>82</v>
      </c>
      <c r="AW401" s="12" t="s">
        <v>35</v>
      </c>
      <c r="AX401" s="12" t="s">
        <v>72</v>
      </c>
      <c r="AY401" s="174" t="s">
        <v>125</v>
      </c>
    </row>
    <row r="402" spans="2:65" s="12" customFormat="1">
      <c r="B402" s="173"/>
      <c r="D402" s="164" t="s">
        <v>136</v>
      </c>
      <c r="E402" s="174" t="s">
        <v>5</v>
      </c>
      <c r="F402" s="175" t="s">
        <v>490</v>
      </c>
      <c r="H402" s="176">
        <v>7.944</v>
      </c>
      <c r="L402" s="173"/>
      <c r="M402" s="177"/>
      <c r="N402" s="178"/>
      <c r="O402" s="178"/>
      <c r="P402" s="178"/>
      <c r="Q402" s="178"/>
      <c r="R402" s="178"/>
      <c r="S402" s="178"/>
      <c r="T402" s="179"/>
      <c r="AT402" s="174" t="s">
        <v>136</v>
      </c>
      <c r="AU402" s="174" t="s">
        <v>82</v>
      </c>
      <c r="AV402" s="12" t="s">
        <v>82</v>
      </c>
      <c r="AW402" s="12" t="s">
        <v>35</v>
      </c>
      <c r="AX402" s="12" t="s">
        <v>72</v>
      </c>
      <c r="AY402" s="174" t="s">
        <v>125</v>
      </c>
    </row>
    <row r="403" spans="2:65" s="12" customFormat="1">
      <c r="B403" s="173"/>
      <c r="D403" s="164" t="s">
        <v>136</v>
      </c>
      <c r="E403" s="174" t="s">
        <v>5</v>
      </c>
      <c r="F403" s="175" t="s">
        <v>491</v>
      </c>
      <c r="H403" s="176">
        <v>5.32</v>
      </c>
      <c r="L403" s="173"/>
      <c r="M403" s="177"/>
      <c r="N403" s="178"/>
      <c r="O403" s="178"/>
      <c r="P403" s="178"/>
      <c r="Q403" s="178"/>
      <c r="R403" s="178"/>
      <c r="S403" s="178"/>
      <c r="T403" s="179"/>
      <c r="AT403" s="174" t="s">
        <v>136</v>
      </c>
      <c r="AU403" s="174" t="s">
        <v>82</v>
      </c>
      <c r="AV403" s="12" t="s">
        <v>82</v>
      </c>
      <c r="AW403" s="12" t="s">
        <v>35</v>
      </c>
      <c r="AX403" s="12" t="s">
        <v>72</v>
      </c>
      <c r="AY403" s="174" t="s">
        <v>125</v>
      </c>
    </row>
    <row r="404" spans="2:65" s="14" customFormat="1">
      <c r="B404" s="187"/>
      <c r="D404" s="164" t="s">
        <v>136</v>
      </c>
      <c r="E404" s="188" t="s">
        <v>5</v>
      </c>
      <c r="F404" s="189" t="s">
        <v>149</v>
      </c>
      <c r="H404" s="190">
        <v>15.664</v>
      </c>
      <c r="L404" s="187"/>
      <c r="M404" s="191"/>
      <c r="N404" s="192"/>
      <c r="O404" s="192"/>
      <c r="P404" s="192"/>
      <c r="Q404" s="192"/>
      <c r="R404" s="192"/>
      <c r="S404" s="192"/>
      <c r="T404" s="193"/>
      <c r="AT404" s="188" t="s">
        <v>136</v>
      </c>
      <c r="AU404" s="188" t="s">
        <v>82</v>
      </c>
      <c r="AV404" s="14" t="s">
        <v>132</v>
      </c>
      <c r="AW404" s="14" t="s">
        <v>35</v>
      </c>
      <c r="AX404" s="14" t="s">
        <v>80</v>
      </c>
      <c r="AY404" s="188" t="s">
        <v>125</v>
      </c>
    </row>
    <row r="405" spans="2:65" s="1" customFormat="1" ht="51" customHeight="1">
      <c r="B405" s="152"/>
      <c r="C405" s="153" t="s">
        <v>492</v>
      </c>
      <c r="D405" s="153" t="s">
        <v>127</v>
      </c>
      <c r="E405" s="154" t="s">
        <v>493</v>
      </c>
      <c r="F405" s="155" t="s">
        <v>494</v>
      </c>
      <c r="G405" s="156" t="s">
        <v>130</v>
      </c>
      <c r="H405" s="157">
        <v>15.664</v>
      </c>
      <c r="I405" s="335"/>
      <c r="J405" s="158">
        <f>ROUND(I405*H405,2)</f>
        <v>0</v>
      </c>
      <c r="K405" s="155" t="s">
        <v>131</v>
      </c>
      <c r="L405" s="38"/>
      <c r="M405" s="159" t="s">
        <v>5</v>
      </c>
      <c r="N405" s="160" t="s">
        <v>43</v>
      </c>
      <c r="O405" s="161">
        <v>0.628</v>
      </c>
      <c r="P405" s="161">
        <f>O405*H405</f>
        <v>9.8369920000000004</v>
      </c>
      <c r="Q405" s="161">
        <v>8.5999999999999998E-4</v>
      </c>
      <c r="R405" s="161">
        <f>Q405*H405</f>
        <v>1.347104E-2</v>
      </c>
      <c r="S405" s="161">
        <v>0</v>
      </c>
      <c r="T405" s="162">
        <f>S405*H405</f>
        <v>0</v>
      </c>
      <c r="AR405" s="24" t="s">
        <v>132</v>
      </c>
      <c r="AT405" s="24" t="s">
        <v>127</v>
      </c>
      <c r="AU405" s="24" t="s">
        <v>82</v>
      </c>
      <c r="AY405" s="24" t="s">
        <v>125</v>
      </c>
      <c r="BE405" s="163">
        <f>IF(N405="základní",J405,0)</f>
        <v>0</v>
      </c>
      <c r="BF405" s="163">
        <f>IF(N405="snížená",J405,0)</f>
        <v>0</v>
      </c>
      <c r="BG405" s="163">
        <f>IF(N405="zákl. přenesená",J405,0)</f>
        <v>0</v>
      </c>
      <c r="BH405" s="163">
        <f>IF(N405="sníž. přenesená",J405,0)</f>
        <v>0</v>
      </c>
      <c r="BI405" s="163">
        <f>IF(N405="nulová",J405,0)</f>
        <v>0</v>
      </c>
      <c r="BJ405" s="24" t="s">
        <v>80</v>
      </c>
      <c r="BK405" s="163">
        <f>ROUND(I405*H405,2)</f>
        <v>0</v>
      </c>
      <c r="BL405" s="24" t="s">
        <v>132</v>
      </c>
      <c r="BM405" s="24" t="s">
        <v>495</v>
      </c>
    </row>
    <row r="406" spans="2:65" s="1" customFormat="1" ht="63.75" customHeight="1">
      <c r="B406" s="152"/>
      <c r="C406" s="153" t="s">
        <v>496</v>
      </c>
      <c r="D406" s="153" t="s">
        <v>127</v>
      </c>
      <c r="E406" s="154" t="s">
        <v>497</v>
      </c>
      <c r="F406" s="155" t="s">
        <v>498</v>
      </c>
      <c r="G406" s="156" t="s">
        <v>287</v>
      </c>
      <c r="H406" s="157">
        <v>0.47</v>
      </c>
      <c r="I406" s="335"/>
      <c r="J406" s="158">
        <f>ROUND(I406*H406,2)</f>
        <v>0</v>
      </c>
      <c r="K406" s="155" t="s">
        <v>131</v>
      </c>
      <c r="L406" s="38"/>
      <c r="M406" s="159" t="s">
        <v>5</v>
      </c>
      <c r="N406" s="160" t="s">
        <v>43</v>
      </c>
      <c r="O406" s="161">
        <v>33.527000000000001</v>
      </c>
      <c r="P406" s="161">
        <f>O406*H406</f>
        <v>15.75769</v>
      </c>
      <c r="Q406" s="161">
        <v>1.0958000000000001</v>
      </c>
      <c r="R406" s="161">
        <f>Q406*H406</f>
        <v>0.51502599999999998</v>
      </c>
      <c r="S406" s="161">
        <v>0</v>
      </c>
      <c r="T406" s="162">
        <f>S406*H406</f>
        <v>0</v>
      </c>
      <c r="AR406" s="24" t="s">
        <v>132</v>
      </c>
      <c r="AT406" s="24" t="s">
        <v>127</v>
      </c>
      <c r="AU406" s="24" t="s">
        <v>82</v>
      </c>
      <c r="AY406" s="24" t="s">
        <v>125</v>
      </c>
      <c r="BE406" s="163">
        <f>IF(N406="základní",J406,0)</f>
        <v>0</v>
      </c>
      <c r="BF406" s="163">
        <f>IF(N406="snížená",J406,0)</f>
        <v>0</v>
      </c>
      <c r="BG406" s="163">
        <f>IF(N406="zákl. přenesená",J406,0)</f>
        <v>0</v>
      </c>
      <c r="BH406" s="163">
        <f>IF(N406="sníž. přenesená",J406,0)</f>
        <v>0</v>
      </c>
      <c r="BI406" s="163">
        <f>IF(N406="nulová",J406,0)</f>
        <v>0</v>
      </c>
      <c r="BJ406" s="24" t="s">
        <v>80</v>
      </c>
      <c r="BK406" s="163">
        <f>ROUND(I406*H406,2)</f>
        <v>0</v>
      </c>
      <c r="BL406" s="24" t="s">
        <v>132</v>
      </c>
      <c r="BM406" s="24" t="s">
        <v>499</v>
      </c>
    </row>
    <row r="407" spans="2:65" s="11" customFormat="1">
      <c r="B407" s="167"/>
      <c r="D407" s="164" t="s">
        <v>136</v>
      </c>
      <c r="E407" s="168" t="s">
        <v>5</v>
      </c>
      <c r="F407" s="169" t="s">
        <v>488</v>
      </c>
      <c r="H407" s="168" t="s">
        <v>5</v>
      </c>
      <c r="L407" s="167"/>
      <c r="M407" s="170"/>
      <c r="N407" s="171"/>
      <c r="O407" s="171"/>
      <c r="P407" s="171"/>
      <c r="Q407" s="171"/>
      <c r="R407" s="171"/>
      <c r="S407" s="171"/>
      <c r="T407" s="172"/>
      <c r="AT407" s="168" t="s">
        <v>136</v>
      </c>
      <c r="AU407" s="168" t="s">
        <v>82</v>
      </c>
      <c r="AV407" s="11" t="s">
        <v>80</v>
      </c>
      <c r="AW407" s="11" t="s">
        <v>35</v>
      </c>
      <c r="AX407" s="11" t="s">
        <v>72</v>
      </c>
      <c r="AY407" s="168" t="s">
        <v>125</v>
      </c>
    </row>
    <row r="408" spans="2:65" s="12" customFormat="1">
      <c r="B408" s="173"/>
      <c r="D408" s="164" t="s">
        <v>136</v>
      </c>
      <c r="E408" s="174" t="s">
        <v>5</v>
      </c>
      <c r="F408" s="175" t="s">
        <v>500</v>
      </c>
      <c r="H408" s="176">
        <v>0.47</v>
      </c>
      <c r="L408" s="173"/>
      <c r="M408" s="177"/>
      <c r="N408" s="178"/>
      <c r="O408" s="178"/>
      <c r="P408" s="178"/>
      <c r="Q408" s="178"/>
      <c r="R408" s="178"/>
      <c r="S408" s="178"/>
      <c r="T408" s="179"/>
      <c r="AT408" s="174" t="s">
        <v>136</v>
      </c>
      <c r="AU408" s="174" t="s">
        <v>82</v>
      </c>
      <c r="AV408" s="12" t="s">
        <v>82</v>
      </c>
      <c r="AW408" s="12" t="s">
        <v>35</v>
      </c>
      <c r="AX408" s="12" t="s">
        <v>80</v>
      </c>
      <c r="AY408" s="174" t="s">
        <v>125</v>
      </c>
    </row>
    <row r="409" spans="2:65" s="1" customFormat="1" ht="16.5" customHeight="1">
      <c r="B409" s="152"/>
      <c r="C409" s="153" t="s">
        <v>501</v>
      </c>
      <c r="D409" s="153" t="s">
        <v>127</v>
      </c>
      <c r="E409" s="154" t="s">
        <v>502</v>
      </c>
      <c r="F409" s="155" t="s">
        <v>503</v>
      </c>
      <c r="G409" s="156" t="s">
        <v>189</v>
      </c>
      <c r="H409" s="157">
        <v>1005</v>
      </c>
      <c r="I409" s="335"/>
      <c r="J409" s="158">
        <f>ROUND(I409*H409,2)</f>
        <v>0</v>
      </c>
      <c r="K409" s="155" t="s">
        <v>131</v>
      </c>
      <c r="L409" s="38"/>
      <c r="M409" s="159" t="s">
        <v>5</v>
      </c>
      <c r="N409" s="160" t="s">
        <v>43</v>
      </c>
      <c r="O409" s="161">
        <v>8.5000000000000006E-2</v>
      </c>
      <c r="P409" s="161">
        <f>O409*H409</f>
        <v>85.425000000000011</v>
      </c>
      <c r="Q409" s="161">
        <v>0</v>
      </c>
      <c r="R409" s="161">
        <f>Q409*H409</f>
        <v>0</v>
      </c>
      <c r="S409" s="161">
        <v>0</v>
      </c>
      <c r="T409" s="162">
        <f>S409*H409</f>
        <v>0</v>
      </c>
      <c r="AR409" s="24" t="s">
        <v>132</v>
      </c>
      <c r="AT409" s="24" t="s">
        <v>127</v>
      </c>
      <c r="AU409" s="24" t="s">
        <v>82</v>
      </c>
      <c r="AY409" s="24" t="s">
        <v>125</v>
      </c>
      <c r="BE409" s="163">
        <f>IF(N409="základní",J409,0)</f>
        <v>0</v>
      </c>
      <c r="BF409" s="163">
        <f>IF(N409="snížená",J409,0)</f>
        <v>0</v>
      </c>
      <c r="BG409" s="163">
        <f>IF(N409="zákl. přenesená",J409,0)</f>
        <v>0</v>
      </c>
      <c r="BH409" s="163">
        <f>IF(N409="sníž. přenesená",J409,0)</f>
        <v>0</v>
      </c>
      <c r="BI409" s="163">
        <f>IF(N409="nulová",J409,0)</f>
        <v>0</v>
      </c>
      <c r="BJ409" s="24" t="s">
        <v>80</v>
      </c>
      <c r="BK409" s="163">
        <f>ROUND(I409*H409,2)</f>
        <v>0</v>
      </c>
      <c r="BL409" s="24" t="s">
        <v>132</v>
      </c>
      <c r="BM409" s="24" t="s">
        <v>504</v>
      </c>
    </row>
    <row r="410" spans="2:65" s="12" customFormat="1">
      <c r="B410" s="173"/>
      <c r="D410" s="164" t="s">
        <v>136</v>
      </c>
      <c r="E410" s="174" t="s">
        <v>5</v>
      </c>
      <c r="F410" s="175" t="s">
        <v>445</v>
      </c>
      <c r="H410" s="176">
        <v>975</v>
      </c>
      <c r="L410" s="173"/>
      <c r="M410" s="177"/>
      <c r="N410" s="178"/>
      <c r="O410" s="178"/>
      <c r="P410" s="178"/>
      <c r="Q410" s="178"/>
      <c r="R410" s="178"/>
      <c r="S410" s="178"/>
      <c r="T410" s="179"/>
      <c r="AT410" s="174" t="s">
        <v>136</v>
      </c>
      <c r="AU410" s="174" t="s">
        <v>82</v>
      </c>
      <c r="AV410" s="12" t="s">
        <v>82</v>
      </c>
      <c r="AW410" s="12" t="s">
        <v>35</v>
      </c>
      <c r="AX410" s="12" t="s">
        <v>72</v>
      </c>
      <c r="AY410" s="174" t="s">
        <v>125</v>
      </c>
    </row>
    <row r="411" spans="2:65" s="12" customFormat="1">
      <c r="B411" s="173"/>
      <c r="D411" s="164" t="s">
        <v>136</v>
      </c>
      <c r="E411" s="174" t="s">
        <v>5</v>
      </c>
      <c r="F411" s="175" t="s">
        <v>446</v>
      </c>
      <c r="H411" s="176">
        <v>22</v>
      </c>
      <c r="L411" s="173"/>
      <c r="M411" s="177"/>
      <c r="N411" s="178"/>
      <c r="O411" s="178"/>
      <c r="P411" s="178"/>
      <c r="Q411" s="178"/>
      <c r="R411" s="178"/>
      <c r="S411" s="178"/>
      <c r="T411" s="179"/>
      <c r="AT411" s="174" t="s">
        <v>136</v>
      </c>
      <c r="AU411" s="174" t="s">
        <v>82</v>
      </c>
      <c r="AV411" s="12" t="s">
        <v>82</v>
      </c>
      <c r="AW411" s="12" t="s">
        <v>35</v>
      </c>
      <c r="AX411" s="12" t="s">
        <v>72</v>
      </c>
      <c r="AY411" s="174" t="s">
        <v>125</v>
      </c>
    </row>
    <row r="412" spans="2:65" s="12" customFormat="1">
      <c r="B412" s="173"/>
      <c r="D412" s="164" t="s">
        <v>136</v>
      </c>
      <c r="E412" s="174" t="s">
        <v>5</v>
      </c>
      <c r="F412" s="175" t="s">
        <v>447</v>
      </c>
      <c r="H412" s="176">
        <v>8</v>
      </c>
      <c r="L412" s="173"/>
      <c r="M412" s="177"/>
      <c r="N412" s="178"/>
      <c r="O412" s="178"/>
      <c r="P412" s="178"/>
      <c r="Q412" s="178"/>
      <c r="R412" s="178"/>
      <c r="S412" s="178"/>
      <c r="T412" s="179"/>
      <c r="AT412" s="174" t="s">
        <v>136</v>
      </c>
      <c r="AU412" s="174" t="s">
        <v>82</v>
      </c>
      <c r="AV412" s="12" t="s">
        <v>82</v>
      </c>
      <c r="AW412" s="12" t="s">
        <v>35</v>
      </c>
      <c r="AX412" s="12" t="s">
        <v>72</v>
      </c>
      <c r="AY412" s="174" t="s">
        <v>125</v>
      </c>
    </row>
    <row r="413" spans="2:65" s="14" customFormat="1">
      <c r="B413" s="187"/>
      <c r="D413" s="164" t="s">
        <v>136</v>
      </c>
      <c r="E413" s="188" t="s">
        <v>5</v>
      </c>
      <c r="F413" s="189" t="s">
        <v>149</v>
      </c>
      <c r="H413" s="190">
        <v>1005</v>
      </c>
      <c r="L413" s="187"/>
      <c r="M413" s="191"/>
      <c r="N413" s="192"/>
      <c r="O413" s="192"/>
      <c r="P413" s="192"/>
      <c r="Q413" s="192"/>
      <c r="R413" s="192"/>
      <c r="S413" s="192"/>
      <c r="T413" s="193"/>
      <c r="AT413" s="188" t="s">
        <v>136</v>
      </c>
      <c r="AU413" s="188" t="s">
        <v>82</v>
      </c>
      <c r="AV413" s="14" t="s">
        <v>132</v>
      </c>
      <c r="AW413" s="14" t="s">
        <v>35</v>
      </c>
      <c r="AX413" s="14" t="s">
        <v>80</v>
      </c>
      <c r="AY413" s="188" t="s">
        <v>125</v>
      </c>
    </row>
    <row r="414" spans="2:65" s="10" customFormat="1" ht="29.85" customHeight="1">
      <c r="B414" s="140"/>
      <c r="D414" s="141" t="s">
        <v>71</v>
      </c>
      <c r="E414" s="150" t="s">
        <v>132</v>
      </c>
      <c r="F414" s="150" t="s">
        <v>505</v>
      </c>
      <c r="J414" s="151">
        <f>BK414</f>
        <v>0</v>
      </c>
      <c r="L414" s="140"/>
      <c r="M414" s="144"/>
      <c r="N414" s="145"/>
      <c r="O414" s="145"/>
      <c r="P414" s="146">
        <f>SUM(P415:P478)</f>
        <v>624.4512390000001</v>
      </c>
      <c r="Q414" s="145"/>
      <c r="R414" s="146">
        <f>SUM(R415:R478)</f>
        <v>157.52304799999999</v>
      </c>
      <c r="S414" s="145"/>
      <c r="T414" s="147">
        <f>SUM(T415:T478)</f>
        <v>0</v>
      </c>
      <c r="AR414" s="141" t="s">
        <v>80</v>
      </c>
      <c r="AT414" s="148" t="s">
        <v>71</v>
      </c>
      <c r="AU414" s="148" t="s">
        <v>80</v>
      </c>
      <c r="AY414" s="141" t="s">
        <v>125</v>
      </c>
      <c r="BK414" s="149">
        <f>SUM(BK415:BK478)</f>
        <v>0</v>
      </c>
    </row>
    <row r="415" spans="2:65" s="1" customFormat="1" ht="25.5" customHeight="1">
      <c r="B415" s="152"/>
      <c r="C415" s="153" t="s">
        <v>506</v>
      </c>
      <c r="D415" s="153" t="s">
        <v>127</v>
      </c>
      <c r="E415" s="154" t="s">
        <v>507</v>
      </c>
      <c r="F415" s="155" t="s">
        <v>508</v>
      </c>
      <c r="G415" s="156" t="s">
        <v>130</v>
      </c>
      <c r="H415" s="157">
        <v>17.2</v>
      </c>
      <c r="I415" s="335"/>
      <c r="J415" s="158">
        <f>ROUND(I415*H415,2)</f>
        <v>0</v>
      </c>
      <c r="K415" s="155" t="s">
        <v>131</v>
      </c>
      <c r="L415" s="38"/>
      <c r="M415" s="159" t="s">
        <v>5</v>
      </c>
      <c r="N415" s="160" t="s">
        <v>43</v>
      </c>
      <c r="O415" s="161">
        <v>0.16600000000000001</v>
      </c>
      <c r="P415" s="161">
        <f>O415*H415</f>
        <v>2.8552</v>
      </c>
      <c r="Q415" s="161">
        <v>0</v>
      </c>
      <c r="R415" s="161">
        <f>Q415*H415</f>
        <v>0</v>
      </c>
      <c r="S415" s="161">
        <v>0</v>
      </c>
      <c r="T415" s="162">
        <f>S415*H415</f>
        <v>0</v>
      </c>
      <c r="AR415" s="24" t="s">
        <v>132</v>
      </c>
      <c r="AT415" s="24" t="s">
        <v>127</v>
      </c>
      <c r="AU415" s="24" t="s">
        <v>82</v>
      </c>
      <c r="AY415" s="24" t="s">
        <v>125</v>
      </c>
      <c r="BE415" s="163">
        <f>IF(N415="základní",J415,0)</f>
        <v>0</v>
      </c>
      <c r="BF415" s="163">
        <f>IF(N415="snížená",J415,0)</f>
        <v>0</v>
      </c>
      <c r="BG415" s="163">
        <f>IF(N415="zákl. přenesená",J415,0)</f>
        <v>0</v>
      </c>
      <c r="BH415" s="163">
        <f>IF(N415="sníž. přenesená",J415,0)</f>
        <v>0</v>
      </c>
      <c r="BI415" s="163">
        <f>IF(N415="nulová",J415,0)</f>
        <v>0</v>
      </c>
      <c r="BJ415" s="24" t="s">
        <v>80</v>
      </c>
      <c r="BK415" s="163">
        <f>ROUND(I415*H415,2)</f>
        <v>0</v>
      </c>
      <c r="BL415" s="24" t="s">
        <v>132</v>
      </c>
      <c r="BM415" s="24" t="s">
        <v>509</v>
      </c>
    </row>
    <row r="416" spans="2:65" s="11" customFormat="1">
      <c r="B416" s="167"/>
      <c r="D416" s="164" t="s">
        <v>136</v>
      </c>
      <c r="E416" s="168" t="s">
        <v>5</v>
      </c>
      <c r="F416" s="169" t="s">
        <v>510</v>
      </c>
      <c r="H416" s="168" t="s">
        <v>5</v>
      </c>
      <c r="L416" s="167"/>
      <c r="M416" s="170"/>
      <c r="N416" s="171"/>
      <c r="O416" s="171"/>
      <c r="P416" s="171"/>
      <c r="Q416" s="171"/>
      <c r="R416" s="171"/>
      <c r="S416" s="171"/>
      <c r="T416" s="172"/>
      <c r="AT416" s="168" t="s">
        <v>136</v>
      </c>
      <c r="AU416" s="168" t="s">
        <v>82</v>
      </c>
      <c r="AV416" s="11" t="s">
        <v>80</v>
      </c>
      <c r="AW416" s="11" t="s">
        <v>35</v>
      </c>
      <c r="AX416" s="11" t="s">
        <v>72</v>
      </c>
      <c r="AY416" s="168" t="s">
        <v>125</v>
      </c>
    </row>
    <row r="417" spans="2:65" s="12" customFormat="1">
      <c r="B417" s="173"/>
      <c r="D417" s="164" t="s">
        <v>136</v>
      </c>
      <c r="E417" s="174" t="s">
        <v>5</v>
      </c>
      <c r="F417" s="175" t="s">
        <v>511</v>
      </c>
      <c r="H417" s="176">
        <v>25.2</v>
      </c>
      <c r="L417" s="173"/>
      <c r="M417" s="177"/>
      <c r="N417" s="178"/>
      <c r="O417" s="178"/>
      <c r="P417" s="178"/>
      <c r="Q417" s="178"/>
      <c r="R417" s="178"/>
      <c r="S417" s="178"/>
      <c r="T417" s="179"/>
      <c r="AT417" s="174" t="s">
        <v>136</v>
      </c>
      <c r="AU417" s="174" t="s">
        <v>82</v>
      </c>
      <c r="AV417" s="12" t="s">
        <v>82</v>
      </c>
      <c r="AW417" s="12" t="s">
        <v>35</v>
      </c>
      <c r="AX417" s="12" t="s">
        <v>72</v>
      </c>
      <c r="AY417" s="174" t="s">
        <v>125</v>
      </c>
    </row>
    <row r="418" spans="2:65" s="12" customFormat="1">
      <c r="B418" s="173"/>
      <c r="D418" s="164" t="s">
        <v>136</v>
      </c>
      <c r="E418" s="174" t="s">
        <v>5</v>
      </c>
      <c r="F418" s="175" t="s">
        <v>512</v>
      </c>
      <c r="H418" s="176">
        <v>-3.68</v>
      </c>
      <c r="L418" s="173"/>
      <c r="M418" s="177"/>
      <c r="N418" s="178"/>
      <c r="O418" s="178"/>
      <c r="P418" s="178"/>
      <c r="Q418" s="178"/>
      <c r="R418" s="178"/>
      <c r="S418" s="178"/>
      <c r="T418" s="179"/>
      <c r="AT418" s="174" t="s">
        <v>136</v>
      </c>
      <c r="AU418" s="174" t="s">
        <v>82</v>
      </c>
      <c r="AV418" s="12" t="s">
        <v>82</v>
      </c>
      <c r="AW418" s="12" t="s">
        <v>35</v>
      </c>
      <c r="AX418" s="12" t="s">
        <v>72</v>
      </c>
      <c r="AY418" s="174" t="s">
        <v>125</v>
      </c>
    </row>
    <row r="419" spans="2:65" s="12" customFormat="1">
      <c r="B419" s="173"/>
      <c r="D419" s="164" t="s">
        <v>136</v>
      </c>
      <c r="E419" s="174" t="s">
        <v>5</v>
      </c>
      <c r="F419" s="175" t="s">
        <v>513</v>
      </c>
      <c r="H419" s="176">
        <v>-4.32</v>
      </c>
      <c r="L419" s="173"/>
      <c r="M419" s="177"/>
      <c r="N419" s="178"/>
      <c r="O419" s="178"/>
      <c r="P419" s="178"/>
      <c r="Q419" s="178"/>
      <c r="R419" s="178"/>
      <c r="S419" s="178"/>
      <c r="T419" s="179"/>
      <c r="AT419" s="174" t="s">
        <v>136</v>
      </c>
      <c r="AU419" s="174" t="s">
        <v>82</v>
      </c>
      <c r="AV419" s="12" t="s">
        <v>82</v>
      </c>
      <c r="AW419" s="12" t="s">
        <v>35</v>
      </c>
      <c r="AX419" s="12" t="s">
        <v>72</v>
      </c>
      <c r="AY419" s="174" t="s">
        <v>125</v>
      </c>
    </row>
    <row r="420" spans="2:65" s="14" customFormat="1">
      <c r="B420" s="187"/>
      <c r="D420" s="164" t="s">
        <v>136</v>
      </c>
      <c r="E420" s="188" t="s">
        <v>5</v>
      </c>
      <c r="F420" s="189" t="s">
        <v>149</v>
      </c>
      <c r="H420" s="190">
        <v>17.2</v>
      </c>
      <c r="L420" s="187"/>
      <c r="M420" s="191"/>
      <c r="N420" s="192"/>
      <c r="O420" s="192"/>
      <c r="P420" s="192"/>
      <c r="Q420" s="192"/>
      <c r="R420" s="192"/>
      <c r="S420" s="192"/>
      <c r="T420" s="193"/>
      <c r="AT420" s="188" t="s">
        <v>136</v>
      </c>
      <c r="AU420" s="188" t="s">
        <v>82</v>
      </c>
      <c r="AV420" s="14" t="s">
        <v>132</v>
      </c>
      <c r="AW420" s="14" t="s">
        <v>35</v>
      </c>
      <c r="AX420" s="14" t="s">
        <v>80</v>
      </c>
      <c r="AY420" s="188" t="s">
        <v>125</v>
      </c>
    </row>
    <row r="421" spans="2:65" s="1" customFormat="1" ht="25.5" customHeight="1">
      <c r="B421" s="152"/>
      <c r="C421" s="153" t="s">
        <v>514</v>
      </c>
      <c r="D421" s="153" t="s">
        <v>127</v>
      </c>
      <c r="E421" s="154" t="s">
        <v>515</v>
      </c>
      <c r="F421" s="155" t="s">
        <v>516</v>
      </c>
      <c r="G421" s="156" t="s">
        <v>205</v>
      </c>
      <c r="H421" s="157">
        <v>39.93</v>
      </c>
      <c r="I421" s="335"/>
      <c r="J421" s="158">
        <f>ROUND(I421*H421,2)</f>
        <v>0</v>
      </c>
      <c r="K421" s="155" t="s">
        <v>131</v>
      </c>
      <c r="L421" s="38"/>
      <c r="M421" s="159" t="s">
        <v>5</v>
      </c>
      <c r="N421" s="160" t="s">
        <v>43</v>
      </c>
      <c r="O421" s="161">
        <v>1.3169999999999999</v>
      </c>
      <c r="P421" s="161">
        <f>O421*H421</f>
        <v>52.587809999999998</v>
      </c>
      <c r="Q421" s="161">
        <v>0</v>
      </c>
      <c r="R421" s="161">
        <f>Q421*H421</f>
        <v>0</v>
      </c>
      <c r="S421" s="161">
        <v>0</v>
      </c>
      <c r="T421" s="162">
        <f>S421*H421</f>
        <v>0</v>
      </c>
      <c r="AR421" s="24" t="s">
        <v>132</v>
      </c>
      <c r="AT421" s="24" t="s">
        <v>127</v>
      </c>
      <c r="AU421" s="24" t="s">
        <v>82</v>
      </c>
      <c r="AY421" s="24" t="s">
        <v>125</v>
      </c>
      <c r="BE421" s="163">
        <f>IF(N421="základní",J421,0)</f>
        <v>0</v>
      </c>
      <c r="BF421" s="163">
        <f>IF(N421="snížená",J421,0)</f>
        <v>0</v>
      </c>
      <c r="BG421" s="163">
        <f>IF(N421="zákl. přenesená",J421,0)</f>
        <v>0</v>
      </c>
      <c r="BH421" s="163">
        <f>IF(N421="sníž. přenesená",J421,0)</f>
        <v>0</v>
      </c>
      <c r="BI421" s="163">
        <f>IF(N421="nulová",J421,0)</f>
        <v>0</v>
      </c>
      <c r="BJ421" s="24" t="s">
        <v>80</v>
      </c>
      <c r="BK421" s="163">
        <f>ROUND(I421*H421,2)</f>
        <v>0</v>
      </c>
      <c r="BL421" s="24" t="s">
        <v>132</v>
      </c>
      <c r="BM421" s="24" t="s">
        <v>517</v>
      </c>
    </row>
    <row r="422" spans="2:65" s="11" customFormat="1">
      <c r="B422" s="167"/>
      <c r="D422" s="164" t="s">
        <v>136</v>
      </c>
      <c r="E422" s="168" t="s">
        <v>5</v>
      </c>
      <c r="F422" s="169" t="s">
        <v>364</v>
      </c>
      <c r="H422" s="168" t="s">
        <v>5</v>
      </c>
      <c r="L422" s="167"/>
      <c r="M422" s="170"/>
      <c r="N422" s="171"/>
      <c r="O422" s="171"/>
      <c r="P422" s="171"/>
      <c r="Q422" s="171"/>
      <c r="R422" s="171"/>
      <c r="S422" s="171"/>
      <c r="T422" s="172"/>
      <c r="AT422" s="168" t="s">
        <v>136</v>
      </c>
      <c r="AU422" s="168" t="s">
        <v>82</v>
      </c>
      <c r="AV422" s="11" t="s">
        <v>80</v>
      </c>
      <c r="AW422" s="11" t="s">
        <v>35</v>
      </c>
      <c r="AX422" s="11" t="s">
        <v>72</v>
      </c>
      <c r="AY422" s="168" t="s">
        <v>125</v>
      </c>
    </row>
    <row r="423" spans="2:65" s="12" customFormat="1">
      <c r="B423" s="173"/>
      <c r="D423" s="164" t="s">
        <v>136</v>
      </c>
      <c r="E423" s="174" t="s">
        <v>5</v>
      </c>
      <c r="F423" s="175" t="s">
        <v>518</v>
      </c>
      <c r="H423" s="176">
        <v>36.630000000000003</v>
      </c>
      <c r="L423" s="173"/>
      <c r="M423" s="177"/>
      <c r="N423" s="178"/>
      <c r="O423" s="178"/>
      <c r="P423" s="178"/>
      <c r="Q423" s="178"/>
      <c r="R423" s="178"/>
      <c r="S423" s="178"/>
      <c r="T423" s="179"/>
      <c r="AT423" s="174" t="s">
        <v>136</v>
      </c>
      <c r="AU423" s="174" t="s">
        <v>82</v>
      </c>
      <c r="AV423" s="12" t="s">
        <v>82</v>
      </c>
      <c r="AW423" s="12" t="s">
        <v>35</v>
      </c>
      <c r="AX423" s="12" t="s">
        <v>72</v>
      </c>
      <c r="AY423" s="174" t="s">
        <v>125</v>
      </c>
    </row>
    <row r="424" spans="2:65" s="12" customFormat="1">
      <c r="B424" s="173"/>
      <c r="D424" s="164" t="s">
        <v>136</v>
      </c>
      <c r="E424" s="174" t="s">
        <v>5</v>
      </c>
      <c r="F424" s="175" t="s">
        <v>519</v>
      </c>
      <c r="H424" s="176">
        <v>2.42</v>
      </c>
      <c r="L424" s="173"/>
      <c r="M424" s="177"/>
      <c r="N424" s="178"/>
      <c r="O424" s="178"/>
      <c r="P424" s="178"/>
      <c r="Q424" s="178"/>
      <c r="R424" s="178"/>
      <c r="S424" s="178"/>
      <c r="T424" s="179"/>
      <c r="AT424" s="174" t="s">
        <v>136</v>
      </c>
      <c r="AU424" s="174" t="s">
        <v>82</v>
      </c>
      <c r="AV424" s="12" t="s">
        <v>82</v>
      </c>
      <c r="AW424" s="12" t="s">
        <v>35</v>
      </c>
      <c r="AX424" s="12" t="s">
        <v>72</v>
      </c>
      <c r="AY424" s="174" t="s">
        <v>125</v>
      </c>
    </row>
    <row r="425" spans="2:65" s="12" customFormat="1">
      <c r="B425" s="173"/>
      <c r="D425" s="164" t="s">
        <v>136</v>
      </c>
      <c r="E425" s="174" t="s">
        <v>5</v>
      </c>
      <c r="F425" s="175" t="s">
        <v>520</v>
      </c>
      <c r="H425" s="176">
        <v>0.88</v>
      </c>
      <c r="L425" s="173"/>
      <c r="M425" s="177"/>
      <c r="N425" s="178"/>
      <c r="O425" s="178"/>
      <c r="P425" s="178"/>
      <c r="Q425" s="178"/>
      <c r="R425" s="178"/>
      <c r="S425" s="178"/>
      <c r="T425" s="179"/>
      <c r="AT425" s="174" t="s">
        <v>136</v>
      </c>
      <c r="AU425" s="174" t="s">
        <v>82</v>
      </c>
      <c r="AV425" s="12" t="s">
        <v>82</v>
      </c>
      <c r="AW425" s="12" t="s">
        <v>35</v>
      </c>
      <c r="AX425" s="12" t="s">
        <v>72</v>
      </c>
      <c r="AY425" s="174" t="s">
        <v>125</v>
      </c>
    </row>
    <row r="426" spans="2:65" s="14" customFormat="1">
      <c r="B426" s="187"/>
      <c r="D426" s="164" t="s">
        <v>136</v>
      </c>
      <c r="E426" s="188" t="s">
        <v>5</v>
      </c>
      <c r="F426" s="189" t="s">
        <v>149</v>
      </c>
      <c r="H426" s="190">
        <v>39.93</v>
      </c>
      <c r="L426" s="187"/>
      <c r="M426" s="191"/>
      <c r="N426" s="192"/>
      <c r="O426" s="192"/>
      <c r="P426" s="192"/>
      <c r="Q426" s="192"/>
      <c r="R426" s="192"/>
      <c r="S426" s="192"/>
      <c r="T426" s="193"/>
      <c r="AT426" s="188" t="s">
        <v>136</v>
      </c>
      <c r="AU426" s="188" t="s">
        <v>82</v>
      </c>
      <c r="AV426" s="14" t="s">
        <v>132</v>
      </c>
      <c r="AW426" s="14" t="s">
        <v>35</v>
      </c>
      <c r="AX426" s="14" t="s">
        <v>80</v>
      </c>
      <c r="AY426" s="188" t="s">
        <v>125</v>
      </c>
    </row>
    <row r="427" spans="2:65" s="1" customFormat="1" ht="25.5" customHeight="1">
      <c r="B427" s="152"/>
      <c r="C427" s="153" t="s">
        <v>521</v>
      </c>
      <c r="D427" s="153" t="s">
        <v>127</v>
      </c>
      <c r="E427" s="154" t="s">
        <v>522</v>
      </c>
      <c r="F427" s="155" t="s">
        <v>523</v>
      </c>
      <c r="G427" s="156" t="s">
        <v>524</v>
      </c>
      <c r="H427" s="157">
        <v>513.6</v>
      </c>
      <c r="I427" s="335"/>
      <c r="J427" s="158">
        <f>ROUND(I427*H427,2)</f>
        <v>0</v>
      </c>
      <c r="K427" s="155" t="s">
        <v>131</v>
      </c>
      <c r="L427" s="38"/>
      <c r="M427" s="159" t="s">
        <v>5</v>
      </c>
      <c r="N427" s="160" t="s">
        <v>43</v>
      </c>
      <c r="O427" s="161">
        <v>0.315</v>
      </c>
      <c r="P427" s="161">
        <f>O427*H427</f>
        <v>161.78400000000002</v>
      </c>
      <c r="Q427" s="161">
        <v>1.65E-3</v>
      </c>
      <c r="R427" s="161">
        <f>Q427*H427</f>
        <v>0.84744000000000008</v>
      </c>
      <c r="S427" s="161">
        <v>0</v>
      </c>
      <c r="T427" s="162">
        <f>S427*H427</f>
        <v>0</v>
      </c>
      <c r="AR427" s="24" t="s">
        <v>132</v>
      </c>
      <c r="AT427" s="24" t="s">
        <v>127</v>
      </c>
      <c r="AU427" s="24" t="s">
        <v>82</v>
      </c>
      <c r="AY427" s="24" t="s">
        <v>125</v>
      </c>
      <c r="BE427" s="163">
        <f>IF(N427="základní",J427,0)</f>
        <v>0</v>
      </c>
      <c r="BF427" s="163">
        <f>IF(N427="snížená",J427,0)</f>
        <v>0</v>
      </c>
      <c r="BG427" s="163">
        <f>IF(N427="zákl. přenesená",J427,0)</f>
        <v>0</v>
      </c>
      <c r="BH427" s="163">
        <f>IF(N427="sníž. přenesená",J427,0)</f>
        <v>0</v>
      </c>
      <c r="BI427" s="163">
        <f>IF(N427="nulová",J427,0)</f>
        <v>0</v>
      </c>
      <c r="BJ427" s="24" t="s">
        <v>80</v>
      </c>
      <c r="BK427" s="163">
        <f>ROUND(I427*H427,2)</f>
        <v>0</v>
      </c>
      <c r="BL427" s="24" t="s">
        <v>132</v>
      </c>
      <c r="BM427" s="24" t="s">
        <v>525</v>
      </c>
    </row>
    <row r="428" spans="2:65" s="11" customFormat="1">
      <c r="B428" s="167"/>
      <c r="D428" s="164" t="s">
        <v>136</v>
      </c>
      <c r="E428" s="168" t="s">
        <v>5</v>
      </c>
      <c r="F428" s="169" t="s">
        <v>137</v>
      </c>
      <c r="H428" s="168" t="s">
        <v>5</v>
      </c>
      <c r="L428" s="167"/>
      <c r="M428" s="170"/>
      <c r="N428" s="171"/>
      <c r="O428" s="171"/>
      <c r="P428" s="171"/>
      <c r="Q428" s="171"/>
      <c r="R428" s="171"/>
      <c r="S428" s="171"/>
      <c r="T428" s="172"/>
      <c r="AT428" s="168" t="s">
        <v>136</v>
      </c>
      <c r="AU428" s="168" t="s">
        <v>82</v>
      </c>
      <c r="AV428" s="11" t="s">
        <v>80</v>
      </c>
      <c r="AW428" s="11" t="s">
        <v>35</v>
      </c>
      <c r="AX428" s="11" t="s">
        <v>72</v>
      </c>
      <c r="AY428" s="168" t="s">
        <v>125</v>
      </c>
    </row>
    <row r="429" spans="2:65" s="12" customFormat="1">
      <c r="B429" s="173"/>
      <c r="D429" s="164" t="s">
        <v>136</v>
      </c>
      <c r="E429" s="174" t="s">
        <v>5</v>
      </c>
      <c r="F429" s="175" t="s">
        <v>526</v>
      </c>
      <c r="H429" s="176">
        <v>260</v>
      </c>
      <c r="L429" s="173"/>
      <c r="M429" s="177"/>
      <c r="N429" s="178"/>
      <c r="O429" s="178"/>
      <c r="P429" s="178"/>
      <c r="Q429" s="178"/>
      <c r="R429" s="178"/>
      <c r="S429" s="178"/>
      <c r="T429" s="179"/>
      <c r="AT429" s="174" t="s">
        <v>136</v>
      </c>
      <c r="AU429" s="174" t="s">
        <v>82</v>
      </c>
      <c r="AV429" s="12" t="s">
        <v>82</v>
      </c>
      <c r="AW429" s="12" t="s">
        <v>35</v>
      </c>
      <c r="AX429" s="12" t="s">
        <v>72</v>
      </c>
      <c r="AY429" s="174" t="s">
        <v>125</v>
      </c>
    </row>
    <row r="430" spans="2:65" s="12" customFormat="1">
      <c r="B430" s="173"/>
      <c r="D430" s="164" t="s">
        <v>136</v>
      </c>
      <c r="E430" s="174" t="s">
        <v>5</v>
      </c>
      <c r="F430" s="175" t="s">
        <v>527</v>
      </c>
      <c r="H430" s="176">
        <v>253.6</v>
      </c>
      <c r="L430" s="173"/>
      <c r="M430" s="177"/>
      <c r="N430" s="178"/>
      <c r="O430" s="178"/>
      <c r="P430" s="178"/>
      <c r="Q430" s="178"/>
      <c r="R430" s="178"/>
      <c r="S430" s="178"/>
      <c r="T430" s="179"/>
      <c r="AT430" s="174" t="s">
        <v>136</v>
      </c>
      <c r="AU430" s="174" t="s">
        <v>82</v>
      </c>
      <c r="AV430" s="12" t="s">
        <v>82</v>
      </c>
      <c r="AW430" s="12" t="s">
        <v>35</v>
      </c>
      <c r="AX430" s="12" t="s">
        <v>72</v>
      </c>
      <c r="AY430" s="174" t="s">
        <v>125</v>
      </c>
    </row>
    <row r="431" spans="2:65" s="14" customFormat="1">
      <c r="B431" s="187"/>
      <c r="D431" s="164" t="s">
        <v>136</v>
      </c>
      <c r="E431" s="188" t="s">
        <v>5</v>
      </c>
      <c r="F431" s="189" t="s">
        <v>149</v>
      </c>
      <c r="H431" s="190">
        <v>513.6</v>
      </c>
      <c r="L431" s="187"/>
      <c r="M431" s="191"/>
      <c r="N431" s="192"/>
      <c r="O431" s="192"/>
      <c r="P431" s="192"/>
      <c r="Q431" s="192"/>
      <c r="R431" s="192"/>
      <c r="S431" s="192"/>
      <c r="T431" s="193"/>
      <c r="AT431" s="188" t="s">
        <v>136</v>
      </c>
      <c r="AU431" s="188" t="s">
        <v>82</v>
      </c>
      <c r="AV431" s="14" t="s">
        <v>132</v>
      </c>
      <c r="AW431" s="14" t="s">
        <v>35</v>
      </c>
      <c r="AX431" s="14" t="s">
        <v>80</v>
      </c>
      <c r="AY431" s="188" t="s">
        <v>125</v>
      </c>
    </row>
    <row r="432" spans="2:65" s="1" customFormat="1" ht="16.5" customHeight="1">
      <c r="B432" s="152"/>
      <c r="C432" s="194" t="s">
        <v>528</v>
      </c>
      <c r="D432" s="194" t="s">
        <v>284</v>
      </c>
      <c r="E432" s="195" t="s">
        <v>529</v>
      </c>
      <c r="F432" s="196" t="s">
        <v>530</v>
      </c>
      <c r="G432" s="197" t="s">
        <v>524</v>
      </c>
      <c r="H432" s="198">
        <v>514</v>
      </c>
      <c r="I432" s="335"/>
      <c r="J432" s="199">
        <f>ROUND(I432*H432,2)</f>
        <v>0</v>
      </c>
      <c r="K432" s="196" t="s">
        <v>131</v>
      </c>
      <c r="L432" s="200"/>
      <c r="M432" s="201" t="s">
        <v>5</v>
      </c>
      <c r="N432" s="202" t="s">
        <v>43</v>
      </c>
      <c r="O432" s="161">
        <v>0</v>
      </c>
      <c r="P432" s="161">
        <f>O432*H432</f>
        <v>0</v>
      </c>
      <c r="Q432" s="161">
        <v>4.4999999999999998E-2</v>
      </c>
      <c r="R432" s="161">
        <f>Q432*H432</f>
        <v>23.13</v>
      </c>
      <c r="S432" s="161">
        <v>0</v>
      </c>
      <c r="T432" s="162">
        <f>S432*H432</f>
        <v>0</v>
      </c>
      <c r="AR432" s="24" t="s">
        <v>186</v>
      </c>
      <c r="AT432" s="24" t="s">
        <v>284</v>
      </c>
      <c r="AU432" s="24" t="s">
        <v>82</v>
      </c>
      <c r="AY432" s="24" t="s">
        <v>125</v>
      </c>
      <c r="BE432" s="163">
        <f>IF(N432="základní",J432,0)</f>
        <v>0</v>
      </c>
      <c r="BF432" s="163">
        <f>IF(N432="snížená",J432,0)</f>
        <v>0</v>
      </c>
      <c r="BG432" s="163">
        <f>IF(N432="zákl. přenesená",J432,0)</f>
        <v>0</v>
      </c>
      <c r="BH432" s="163">
        <f>IF(N432="sníž. přenesená",J432,0)</f>
        <v>0</v>
      </c>
      <c r="BI432" s="163">
        <f>IF(N432="nulová",J432,0)</f>
        <v>0</v>
      </c>
      <c r="BJ432" s="24" t="s">
        <v>80</v>
      </c>
      <c r="BK432" s="163">
        <f>ROUND(I432*H432,2)</f>
        <v>0</v>
      </c>
      <c r="BL432" s="24" t="s">
        <v>132</v>
      </c>
      <c r="BM432" s="24" t="s">
        <v>531</v>
      </c>
    </row>
    <row r="433" spans="2:65" s="1" customFormat="1" ht="25.5" customHeight="1">
      <c r="B433" s="152"/>
      <c r="C433" s="153" t="s">
        <v>532</v>
      </c>
      <c r="D433" s="153" t="s">
        <v>127</v>
      </c>
      <c r="E433" s="154" t="s">
        <v>533</v>
      </c>
      <c r="F433" s="155" t="s">
        <v>534</v>
      </c>
      <c r="G433" s="156" t="s">
        <v>524</v>
      </c>
      <c r="H433" s="157">
        <v>38</v>
      </c>
      <c r="I433" s="335"/>
      <c r="J433" s="158">
        <f>ROUND(I433*H433,2)</f>
        <v>0</v>
      </c>
      <c r="K433" s="155" t="s">
        <v>131</v>
      </c>
      <c r="L433" s="38"/>
      <c r="M433" s="159" t="s">
        <v>5</v>
      </c>
      <c r="N433" s="160" t="s">
        <v>43</v>
      </c>
      <c r="O433" s="161">
        <v>0.28000000000000003</v>
      </c>
      <c r="P433" s="161">
        <f>O433*H433</f>
        <v>10.64</v>
      </c>
      <c r="Q433" s="161">
        <v>6.6E-3</v>
      </c>
      <c r="R433" s="161">
        <f>Q433*H433</f>
        <v>0.25080000000000002</v>
      </c>
      <c r="S433" s="161">
        <v>0</v>
      </c>
      <c r="T433" s="162">
        <f>S433*H433</f>
        <v>0</v>
      </c>
      <c r="AR433" s="24" t="s">
        <v>132</v>
      </c>
      <c r="AT433" s="24" t="s">
        <v>127</v>
      </c>
      <c r="AU433" s="24" t="s">
        <v>82</v>
      </c>
      <c r="AY433" s="24" t="s">
        <v>125</v>
      </c>
      <c r="BE433" s="163">
        <f>IF(N433="základní",J433,0)</f>
        <v>0</v>
      </c>
      <c r="BF433" s="163">
        <f>IF(N433="snížená",J433,0)</f>
        <v>0</v>
      </c>
      <c r="BG433" s="163">
        <f>IF(N433="zákl. přenesená",J433,0)</f>
        <v>0</v>
      </c>
      <c r="BH433" s="163">
        <f>IF(N433="sníž. přenesená",J433,0)</f>
        <v>0</v>
      </c>
      <c r="BI433" s="163">
        <f>IF(N433="nulová",J433,0)</f>
        <v>0</v>
      </c>
      <c r="BJ433" s="24" t="s">
        <v>80</v>
      </c>
      <c r="BK433" s="163">
        <f>ROUND(I433*H433,2)</f>
        <v>0</v>
      </c>
      <c r="BL433" s="24" t="s">
        <v>132</v>
      </c>
      <c r="BM433" s="24" t="s">
        <v>535</v>
      </c>
    </row>
    <row r="434" spans="2:65" s="11" customFormat="1">
      <c r="B434" s="167"/>
      <c r="D434" s="164" t="s">
        <v>136</v>
      </c>
      <c r="E434" s="168" t="s">
        <v>5</v>
      </c>
      <c r="F434" s="169" t="s">
        <v>536</v>
      </c>
      <c r="H434" s="168" t="s">
        <v>5</v>
      </c>
      <c r="L434" s="167"/>
      <c r="M434" s="170"/>
      <c r="N434" s="171"/>
      <c r="O434" s="171"/>
      <c r="P434" s="171"/>
      <c r="Q434" s="171"/>
      <c r="R434" s="171"/>
      <c r="S434" s="171"/>
      <c r="T434" s="172"/>
      <c r="AT434" s="168" t="s">
        <v>136</v>
      </c>
      <c r="AU434" s="168" t="s">
        <v>82</v>
      </c>
      <c r="AV434" s="11" t="s">
        <v>80</v>
      </c>
      <c r="AW434" s="11" t="s">
        <v>35</v>
      </c>
      <c r="AX434" s="11" t="s">
        <v>72</v>
      </c>
      <c r="AY434" s="168" t="s">
        <v>125</v>
      </c>
    </row>
    <row r="435" spans="2:65" s="12" customFormat="1">
      <c r="B435" s="173"/>
      <c r="D435" s="164" t="s">
        <v>136</v>
      </c>
      <c r="E435" s="174" t="s">
        <v>5</v>
      </c>
      <c r="F435" s="175" t="s">
        <v>537</v>
      </c>
      <c r="H435" s="176">
        <v>38</v>
      </c>
      <c r="L435" s="173"/>
      <c r="M435" s="177"/>
      <c r="N435" s="178"/>
      <c r="O435" s="178"/>
      <c r="P435" s="178"/>
      <c r="Q435" s="178"/>
      <c r="R435" s="178"/>
      <c r="S435" s="178"/>
      <c r="T435" s="179"/>
      <c r="AT435" s="174" t="s">
        <v>136</v>
      </c>
      <c r="AU435" s="174" t="s">
        <v>82</v>
      </c>
      <c r="AV435" s="12" t="s">
        <v>82</v>
      </c>
      <c r="AW435" s="12" t="s">
        <v>35</v>
      </c>
      <c r="AX435" s="12" t="s">
        <v>80</v>
      </c>
      <c r="AY435" s="174" t="s">
        <v>125</v>
      </c>
    </row>
    <row r="436" spans="2:65" s="1" customFormat="1" ht="16.5" customHeight="1">
      <c r="B436" s="152"/>
      <c r="C436" s="194" t="s">
        <v>538</v>
      </c>
      <c r="D436" s="194" t="s">
        <v>284</v>
      </c>
      <c r="E436" s="195" t="s">
        <v>539</v>
      </c>
      <c r="F436" s="196" t="s">
        <v>540</v>
      </c>
      <c r="G436" s="197" t="s">
        <v>524</v>
      </c>
      <c r="H436" s="198">
        <v>1</v>
      </c>
      <c r="I436" s="335"/>
      <c r="J436" s="199">
        <f>ROUND(I436*H436,2)</f>
        <v>0</v>
      </c>
      <c r="K436" s="196" t="s">
        <v>131</v>
      </c>
      <c r="L436" s="200"/>
      <c r="M436" s="201" t="s">
        <v>5</v>
      </c>
      <c r="N436" s="202" t="s">
        <v>43</v>
      </c>
      <c r="O436" s="161">
        <v>0</v>
      </c>
      <c r="P436" s="161">
        <f>O436*H436</f>
        <v>0</v>
      </c>
      <c r="Q436" s="161">
        <v>2.1000000000000001E-2</v>
      </c>
      <c r="R436" s="161">
        <f>Q436*H436</f>
        <v>2.1000000000000001E-2</v>
      </c>
      <c r="S436" s="161">
        <v>0</v>
      </c>
      <c r="T436" s="162">
        <f>S436*H436</f>
        <v>0</v>
      </c>
      <c r="AR436" s="24" t="s">
        <v>186</v>
      </c>
      <c r="AT436" s="24" t="s">
        <v>284</v>
      </c>
      <c r="AU436" s="24" t="s">
        <v>82</v>
      </c>
      <c r="AY436" s="24" t="s">
        <v>125</v>
      </c>
      <c r="BE436" s="163">
        <f>IF(N436="základní",J436,0)</f>
        <v>0</v>
      </c>
      <c r="BF436" s="163">
        <f>IF(N436="snížená",J436,0)</f>
        <v>0</v>
      </c>
      <c r="BG436" s="163">
        <f>IF(N436="zákl. přenesená",J436,0)</f>
        <v>0</v>
      </c>
      <c r="BH436" s="163">
        <f>IF(N436="sníž. přenesená",J436,0)</f>
        <v>0</v>
      </c>
      <c r="BI436" s="163">
        <f>IF(N436="nulová",J436,0)</f>
        <v>0</v>
      </c>
      <c r="BJ436" s="24" t="s">
        <v>80</v>
      </c>
      <c r="BK436" s="163">
        <f>ROUND(I436*H436,2)</f>
        <v>0</v>
      </c>
      <c r="BL436" s="24" t="s">
        <v>132</v>
      </c>
      <c r="BM436" s="24" t="s">
        <v>541</v>
      </c>
    </row>
    <row r="437" spans="2:65" s="1" customFormat="1" ht="16.5" customHeight="1">
      <c r="B437" s="152"/>
      <c r="C437" s="194" t="s">
        <v>542</v>
      </c>
      <c r="D437" s="194" t="s">
        <v>284</v>
      </c>
      <c r="E437" s="195" t="s">
        <v>543</v>
      </c>
      <c r="F437" s="196" t="s">
        <v>544</v>
      </c>
      <c r="G437" s="197" t="s">
        <v>524</v>
      </c>
      <c r="H437" s="198">
        <v>7</v>
      </c>
      <c r="I437" s="335"/>
      <c r="J437" s="199">
        <f>ROUND(I437*H437,2)</f>
        <v>0</v>
      </c>
      <c r="K437" s="196" t="s">
        <v>5</v>
      </c>
      <c r="L437" s="200"/>
      <c r="M437" s="201" t="s">
        <v>5</v>
      </c>
      <c r="N437" s="202" t="s">
        <v>43</v>
      </c>
      <c r="O437" s="161">
        <v>0</v>
      </c>
      <c r="P437" s="161">
        <f>O437*H437</f>
        <v>0</v>
      </c>
      <c r="Q437" s="161">
        <v>3.2000000000000001E-2</v>
      </c>
      <c r="R437" s="161">
        <f>Q437*H437</f>
        <v>0.224</v>
      </c>
      <c r="S437" s="161">
        <v>0</v>
      </c>
      <c r="T437" s="162">
        <f>S437*H437</f>
        <v>0</v>
      </c>
      <c r="AR437" s="24" t="s">
        <v>186</v>
      </c>
      <c r="AT437" s="24" t="s">
        <v>284</v>
      </c>
      <c r="AU437" s="24" t="s">
        <v>82</v>
      </c>
      <c r="AY437" s="24" t="s">
        <v>125</v>
      </c>
      <c r="BE437" s="163">
        <f>IF(N437="základní",J437,0)</f>
        <v>0</v>
      </c>
      <c r="BF437" s="163">
        <f>IF(N437="snížená",J437,0)</f>
        <v>0</v>
      </c>
      <c r="BG437" s="163">
        <f>IF(N437="zákl. přenesená",J437,0)</f>
        <v>0</v>
      </c>
      <c r="BH437" s="163">
        <f>IF(N437="sníž. přenesená",J437,0)</f>
        <v>0</v>
      </c>
      <c r="BI437" s="163">
        <f>IF(N437="nulová",J437,0)</f>
        <v>0</v>
      </c>
      <c r="BJ437" s="24" t="s">
        <v>80</v>
      </c>
      <c r="BK437" s="163">
        <f>ROUND(I437*H437,2)</f>
        <v>0</v>
      </c>
      <c r="BL437" s="24" t="s">
        <v>132</v>
      </c>
      <c r="BM437" s="24" t="s">
        <v>545</v>
      </c>
    </row>
    <row r="438" spans="2:65" s="1" customFormat="1" ht="16.5" customHeight="1">
      <c r="B438" s="152"/>
      <c r="C438" s="194" t="s">
        <v>546</v>
      </c>
      <c r="D438" s="194" t="s">
        <v>284</v>
      </c>
      <c r="E438" s="195" t="s">
        <v>547</v>
      </c>
      <c r="F438" s="196" t="s">
        <v>548</v>
      </c>
      <c r="G438" s="197" t="s">
        <v>524</v>
      </c>
      <c r="H438" s="198">
        <v>9</v>
      </c>
      <c r="I438" s="335"/>
      <c r="J438" s="199">
        <f>ROUND(I438*H438,2)</f>
        <v>0</v>
      </c>
      <c r="K438" s="196" t="s">
        <v>5</v>
      </c>
      <c r="L438" s="200"/>
      <c r="M438" s="201" t="s">
        <v>5</v>
      </c>
      <c r="N438" s="202" t="s">
        <v>43</v>
      </c>
      <c r="O438" s="161">
        <v>0</v>
      </c>
      <c r="P438" s="161">
        <f>O438*H438</f>
        <v>0</v>
      </c>
      <c r="Q438" s="161">
        <v>4.1000000000000002E-2</v>
      </c>
      <c r="R438" s="161">
        <f>Q438*H438</f>
        <v>0.36899999999999999</v>
      </c>
      <c r="S438" s="161">
        <v>0</v>
      </c>
      <c r="T438" s="162">
        <f>S438*H438</f>
        <v>0</v>
      </c>
      <c r="AR438" s="24" t="s">
        <v>186</v>
      </c>
      <c r="AT438" s="24" t="s">
        <v>284</v>
      </c>
      <c r="AU438" s="24" t="s">
        <v>82</v>
      </c>
      <c r="AY438" s="24" t="s">
        <v>125</v>
      </c>
      <c r="BE438" s="163">
        <f>IF(N438="základní",J438,0)</f>
        <v>0</v>
      </c>
      <c r="BF438" s="163">
        <f>IF(N438="snížená",J438,0)</f>
        <v>0</v>
      </c>
      <c r="BG438" s="163">
        <f>IF(N438="zákl. přenesená",J438,0)</f>
        <v>0</v>
      </c>
      <c r="BH438" s="163">
        <f>IF(N438="sníž. přenesená",J438,0)</f>
        <v>0</v>
      </c>
      <c r="BI438" s="163">
        <f>IF(N438="nulová",J438,0)</f>
        <v>0</v>
      </c>
      <c r="BJ438" s="24" t="s">
        <v>80</v>
      </c>
      <c r="BK438" s="163">
        <f>ROUND(I438*H438,2)</f>
        <v>0</v>
      </c>
      <c r="BL438" s="24" t="s">
        <v>132</v>
      </c>
      <c r="BM438" s="24" t="s">
        <v>549</v>
      </c>
    </row>
    <row r="439" spans="2:65" s="1" customFormat="1" ht="16.5" customHeight="1">
      <c r="B439" s="152"/>
      <c r="C439" s="194" t="s">
        <v>550</v>
      </c>
      <c r="D439" s="194" t="s">
        <v>284</v>
      </c>
      <c r="E439" s="195" t="s">
        <v>551</v>
      </c>
      <c r="F439" s="196" t="s">
        <v>552</v>
      </c>
      <c r="G439" s="197" t="s">
        <v>524</v>
      </c>
      <c r="H439" s="198">
        <v>21</v>
      </c>
      <c r="I439" s="335"/>
      <c r="J439" s="199">
        <f>ROUND(I439*H439,2)</f>
        <v>0</v>
      </c>
      <c r="K439" s="196" t="s">
        <v>131</v>
      </c>
      <c r="L439" s="200"/>
      <c r="M439" s="201" t="s">
        <v>5</v>
      </c>
      <c r="N439" s="202" t="s">
        <v>43</v>
      </c>
      <c r="O439" s="161">
        <v>0</v>
      </c>
      <c r="P439" s="161">
        <f>O439*H439</f>
        <v>0</v>
      </c>
      <c r="Q439" s="161">
        <v>5.2999999999999999E-2</v>
      </c>
      <c r="R439" s="161">
        <f>Q439*H439</f>
        <v>1.113</v>
      </c>
      <c r="S439" s="161">
        <v>0</v>
      </c>
      <c r="T439" s="162">
        <f>S439*H439</f>
        <v>0</v>
      </c>
      <c r="AR439" s="24" t="s">
        <v>186</v>
      </c>
      <c r="AT439" s="24" t="s">
        <v>284</v>
      </c>
      <c r="AU439" s="24" t="s">
        <v>82</v>
      </c>
      <c r="AY439" s="24" t="s">
        <v>125</v>
      </c>
      <c r="BE439" s="163">
        <f>IF(N439="základní",J439,0)</f>
        <v>0</v>
      </c>
      <c r="BF439" s="163">
        <f>IF(N439="snížená",J439,0)</f>
        <v>0</v>
      </c>
      <c r="BG439" s="163">
        <f>IF(N439="zákl. přenesená",J439,0)</f>
        <v>0</v>
      </c>
      <c r="BH439" s="163">
        <f>IF(N439="sníž. přenesená",J439,0)</f>
        <v>0</v>
      </c>
      <c r="BI439" s="163">
        <f>IF(N439="nulová",J439,0)</f>
        <v>0</v>
      </c>
      <c r="BJ439" s="24" t="s">
        <v>80</v>
      </c>
      <c r="BK439" s="163">
        <f>ROUND(I439*H439,2)</f>
        <v>0</v>
      </c>
      <c r="BL439" s="24" t="s">
        <v>132</v>
      </c>
      <c r="BM439" s="24" t="s">
        <v>553</v>
      </c>
    </row>
    <row r="440" spans="2:65" s="1" customFormat="1" ht="25.5" customHeight="1">
      <c r="B440" s="152"/>
      <c r="C440" s="153" t="s">
        <v>554</v>
      </c>
      <c r="D440" s="153" t="s">
        <v>127</v>
      </c>
      <c r="E440" s="154" t="s">
        <v>555</v>
      </c>
      <c r="F440" s="155" t="s">
        <v>556</v>
      </c>
      <c r="G440" s="156" t="s">
        <v>524</v>
      </c>
      <c r="H440" s="157">
        <v>11</v>
      </c>
      <c r="I440" s="335"/>
      <c r="J440" s="158">
        <f>ROUND(I440*H440,2)</f>
        <v>0</v>
      </c>
      <c r="K440" s="155" t="s">
        <v>131</v>
      </c>
      <c r="L440" s="38"/>
      <c r="M440" s="159" t="s">
        <v>5</v>
      </c>
      <c r="N440" s="160" t="s">
        <v>43</v>
      </c>
      <c r="O440" s="161">
        <v>0.56000000000000005</v>
      </c>
      <c r="P440" s="161">
        <f>O440*H440</f>
        <v>6.16</v>
      </c>
      <c r="Q440" s="161">
        <v>6.6E-3</v>
      </c>
      <c r="R440" s="161">
        <f>Q440*H440</f>
        <v>7.2599999999999998E-2</v>
      </c>
      <c r="S440" s="161">
        <v>0</v>
      </c>
      <c r="T440" s="162">
        <f>S440*H440</f>
        <v>0</v>
      </c>
      <c r="AR440" s="24" t="s">
        <v>132</v>
      </c>
      <c r="AT440" s="24" t="s">
        <v>127</v>
      </c>
      <c r="AU440" s="24" t="s">
        <v>82</v>
      </c>
      <c r="AY440" s="24" t="s">
        <v>125</v>
      </c>
      <c r="BE440" s="163">
        <f>IF(N440="základní",J440,0)</f>
        <v>0</v>
      </c>
      <c r="BF440" s="163">
        <f>IF(N440="snížená",J440,0)</f>
        <v>0</v>
      </c>
      <c r="BG440" s="163">
        <f>IF(N440="zákl. přenesená",J440,0)</f>
        <v>0</v>
      </c>
      <c r="BH440" s="163">
        <f>IF(N440="sníž. přenesená",J440,0)</f>
        <v>0</v>
      </c>
      <c r="BI440" s="163">
        <f>IF(N440="nulová",J440,0)</f>
        <v>0</v>
      </c>
      <c r="BJ440" s="24" t="s">
        <v>80</v>
      </c>
      <c r="BK440" s="163">
        <f>ROUND(I440*H440,2)</f>
        <v>0</v>
      </c>
      <c r="BL440" s="24" t="s">
        <v>132</v>
      </c>
      <c r="BM440" s="24" t="s">
        <v>557</v>
      </c>
    </row>
    <row r="441" spans="2:65" s="11" customFormat="1">
      <c r="B441" s="167"/>
      <c r="D441" s="164" t="s">
        <v>136</v>
      </c>
      <c r="E441" s="168" t="s">
        <v>5</v>
      </c>
      <c r="F441" s="169" t="s">
        <v>536</v>
      </c>
      <c r="H441" s="168" t="s">
        <v>5</v>
      </c>
      <c r="L441" s="167"/>
      <c r="M441" s="170"/>
      <c r="N441" s="171"/>
      <c r="O441" s="171"/>
      <c r="P441" s="171"/>
      <c r="Q441" s="171"/>
      <c r="R441" s="171"/>
      <c r="S441" s="171"/>
      <c r="T441" s="172"/>
      <c r="AT441" s="168" t="s">
        <v>136</v>
      </c>
      <c r="AU441" s="168" t="s">
        <v>82</v>
      </c>
      <c r="AV441" s="11" t="s">
        <v>80</v>
      </c>
      <c r="AW441" s="11" t="s">
        <v>35</v>
      </c>
      <c r="AX441" s="11" t="s">
        <v>72</v>
      </c>
      <c r="AY441" s="168" t="s">
        <v>125</v>
      </c>
    </row>
    <row r="442" spans="2:65" s="12" customFormat="1">
      <c r="B442" s="173"/>
      <c r="D442" s="164" t="s">
        <v>136</v>
      </c>
      <c r="E442" s="174" t="s">
        <v>5</v>
      </c>
      <c r="F442" s="175" t="s">
        <v>209</v>
      </c>
      <c r="H442" s="176">
        <v>11</v>
      </c>
      <c r="L442" s="173"/>
      <c r="M442" s="177"/>
      <c r="N442" s="178"/>
      <c r="O442" s="178"/>
      <c r="P442" s="178"/>
      <c r="Q442" s="178"/>
      <c r="R442" s="178"/>
      <c r="S442" s="178"/>
      <c r="T442" s="179"/>
      <c r="AT442" s="174" t="s">
        <v>136</v>
      </c>
      <c r="AU442" s="174" t="s">
        <v>82</v>
      </c>
      <c r="AV442" s="12" t="s">
        <v>82</v>
      </c>
      <c r="AW442" s="12" t="s">
        <v>35</v>
      </c>
      <c r="AX442" s="12" t="s">
        <v>80</v>
      </c>
      <c r="AY442" s="174" t="s">
        <v>125</v>
      </c>
    </row>
    <row r="443" spans="2:65" s="1" customFormat="1" ht="16.5" customHeight="1">
      <c r="B443" s="152"/>
      <c r="C443" s="194" t="s">
        <v>558</v>
      </c>
      <c r="D443" s="194" t="s">
        <v>284</v>
      </c>
      <c r="E443" s="195" t="s">
        <v>559</v>
      </c>
      <c r="F443" s="196" t="s">
        <v>560</v>
      </c>
      <c r="G443" s="197" t="s">
        <v>524</v>
      </c>
      <c r="H443" s="198">
        <v>11</v>
      </c>
      <c r="I443" s="335"/>
      <c r="J443" s="199">
        <f>ROUND(I443*H443,2)</f>
        <v>0</v>
      </c>
      <c r="K443" s="196" t="s">
        <v>5</v>
      </c>
      <c r="L443" s="200"/>
      <c r="M443" s="201" t="s">
        <v>5</v>
      </c>
      <c r="N443" s="202" t="s">
        <v>43</v>
      </c>
      <c r="O443" s="161">
        <v>0</v>
      </c>
      <c r="P443" s="161">
        <f>O443*H443</f>
        <v>0</v>
      </c>
      <c r="Q443" s="161">
        <v>5.2999999999999999E-2</v>
      </c>
      <c r="R443" s="161">
        <f>Q443*H443</f>
        <v>0.58299999999999996</v>
      </c>
      <c r="S443" s="161">
        <v>0</v>
      </c>
      <c r="T443" s="162">
        <f>S443*H443</f>
        <v>0</v>
      </c>
      <c r="AR443" s="24" t="s">
        <v>186</v>
      </c>
      <c r="AT443" s="24" t="s">
        <v>284</v>
      </c>
      <c r="AU443" s="24" t="s">
        <v>82</v>
      </c>
      <c r="AY443" s="24" t="s">
        <v>125</v>
      </c>
      <c r="BE443" s="163">
        <f>IF(N443="základní",J443,0)</f>
        <v>0</v>
      </c>
      <c r="BF443" s="163">
        <f>IF(N443="snížená",J443,0)</f>
        <v>0</v>
      </c>
      <c r="BG443" s="163">
        <f>IF(N443="zákl. přenesená",J443,0)</f>
        <v>0</v>
      </c>
      <c r="BH443" s="163">
        <f>IF(N443="sníž. přenesená",J443,0)</f>
        <v>0</v>
      </c>
      <c r="BI443" s="163">
        <f>IF(N443="nulová",J443,0)</f>
        <v>0</v>
      </c>
      <c r="BJ443" s="24" t="s">
        <v>80</v>
      </c>
      <c r="BK443" s="163">
        <f>ROUND(I443*H443,2)</f>
        <v>0</v>
      </c>
      <c r="BL443" s="24" t="s">
        <v>132</v>
      </c>
      <c r="BM443" s="24" t="s">
        <v>561</v>
      </c>
    </row>
    <row r="444" spans="2:65" s="1" customFormat="1" ht="25.5" customHeight="1">
      <c r="B444" s="152"/>
      <c r="C444" s="153" t="s">
        <v>562</v>
      </c>
      <c r="D444" s="153" t="s">
        <v>127</v>
      </c>
      <c r="E444" s="154" t="s">
        <v>563</v>
      </c>
      <c r="F444" s="155" t="s">
        <v>564</v>
      </c>
      <c r="G444" s="156" t="s">
        <v>205</v>
      </c>
      <c r="H444" s="157">
        <v>5.8310000000000004</v>
      </c>
      <c r="I444" s="335"/>
      <c r="J444" s="158">
        <f>ROUND(I444*H444,2)</f>
        <v>0</v>
      </c>
      <c r="K444" s="155" t="s">
        <v>131</v>
      </c>
      <c r="L444" s="38"/>
      <c r="M444" s="159" t="s">
        <v>5</v>
      </c>
      <c r="N444" s="160" t="s">
        <v>43</v>
      </c>
      <c r="O444" s="161">
        <v>1.4650000000000001</v>
      </c>
      <c r="P444" s="161">
        <f>O444*H444</f>
        <v>8.5424150000000019</v>
      </c>
      <c r="Q444" s="161">
        <v>0</v>
      </c>
      <c r="R444" s="161">
        <f>Q444*H444</f>
        <v>0</v>
      </c>
      <c r="S444" s="161">
        <v>0</v>
      </c>
      <c r="T444" s="162">
        <f>S444*H444</f>
        <v>0</v>
      </c>
      <c r="AR444" s="24" t="s">
        <v>132</v>
      </c>
      <c r="AT444" s="24" t="s">
        <v>127</v>
      </c>
      <c r="AU444" s="24" t="s">
        <v>82</v>
      </c>
      <c r="AY444" s="24" t="s">
        <v>125</v>
      </c>
      <c r="BE444" s="163">
        <f>IF(N444="základní",J444,0)</f>
        <v>0</v>
      </c>
      <c r="BF444" s="163">
        <f>IF(N444="snížená",J444,0)</f>
        <v>0</v>
      </c>
      <c r="BG444" s="163">
        <f>IF(N444="zákl. přenesená",J444,0)</f>
        <v>0</v>
      </c>
      <c r="BH444" s="163">
        <f>IF(N444="sníž. přenesená",J444,0)</f>
        <v>0</v>
      </c>
      <c r="BI444" s="163">
        <f>IF(N444="nulová",J444,0)</f>
        <v>0</v>
      </c>
      <c r="BJ444" s="24" t="s">
        <v>80</v>
      </c>
      <c r="BK444" s="163">
        <f>ROUND(I444*H444,2)</f>
        <v>0</v>
      </c>
      <c r="BL444" s="24" t="s">
        <v>132</v>
      </c>
      <c r="BM444" s="24" t="s">
        <v>565</v>
      </c>
    </row>
    <row r="445" spans="2:65" s="11" customFormat="1">
      <c r="B445" s="167"/>
      <c r="D445" s="164" t="s">
        <v>136</v>
      </c>
      <c r="E445" s="168" t="s">
        <v>5</v>
      </c>
      <c r="F445" s="169" t="s">
        <v>566</v>
      </c>
      <c r="H445" s="168" t="s">
        <v>5</v>
      </c>
      <c r="L445" s="167"/>
      <c r="M445" s="170"/>
      <c r="N445" s="171"/>
      <c r="O445" s="171"/>
      <c r="P445" s="171"/>
      <c r="Q445" s="171"/>
      <c r="R445" s="171"/>
      <c r="S445" s="171"/>
      <c r="T445" s="172"/>
      <c r="AT445" s="168" t="s">
        <v>136</v>
      </c>
      <c r="AU445" s="168" t="s">
        <v>82</v>
      </c>
      <c r="AV445" s="11" t="s">
        <v>80</v>
      </c>
      <c r="AW445" s="11" t="s">
        <v>35</v>
      </c>
      <c r="AX445" s="11" t="s">
        <v>72</v>
      </c>
      <c r="AY445" s="168" t="s">
        <v>125</v>
      </c>
    </row>
    <row r="446" spans="2:65" s="12" customFormat="1">
      <c r="B446" s="173"/>
      <c r="D446" s="164" t="s">
        <v>136</v>
      </c>
      <c r="E446" s="174" t="s">
        <v>5</v>
      </c>
      <c r="F446" s="175" t="s">
        <v>567</v>
      </c>
      <c r="H446" s="176">
        <v>5.8310000000000004</v>
      </c>
      <c r="L446" s="173"/>
      <c r="M446" s="177"/>
      <c r="N446" s="178"/>
      <c r="O446" s="178"/>
      <c r="P446" s="178"/>
      <c r="Q446" s="178"/>
      <c r="R446" s="178"/>
      <c r="S446" s="178"/>
      <c r="T446" s="179"/>
      <c r="AT446" s="174" t="s">
        <v>136</v>
      </c>
      <c r="AU446" s="174" t="s">
        <v>82</v>
      </c>
      <c r="AV446" s="12" t="s">
        <v>82</v>
      </c>
      <c r="AW446" s="12" t="s">
        <v>35</v>
      </c>
      <c r="AX446" s="12" t="s">
        <v>80</v>
      </c>
      <c r="AY446" s="174" t="s">
        <v>125</v>
      </c>
    </row>
    <row r="447" spans="2:65" s="1" customFormat="1" ht="25.5" customHeight="1">
      <c r="B447" s="152"/>
      <c r="C447" s="153" t="s">
        <v>568</v>
      </c>
      <c r="D447" s="153" t="s">
        <v>127</v>
      </c>
      <c r="E447" s="154" t="s">
        <v>569</v>
      </c>
      <c r="F447" s="155" t="s">
        <v>570</v>
      </c>
      <c r="G447" s="156" t="s">
        <v>205</v>
      </c>
      <c r="H447" s="157">
        <v>149.32499999999999</v>
      </c>
      <c r="I447" s="335"/>
      <c r="J447" s="158">
        <f>ROUND(I447*H447,2)</f>
        <v>0</v>
      </c>
      <c r="K447" s="155" t="s">
        <v>131</v>
      </c>
      <c r="L447" s="38"/>
      <c r="M447" s="159" t="s">
        <v>5</v>
      </c>
      <c r="N447" s="160" t="s">
        <v>43</v>
      </c>
      <c r="O447" s="161">
        <v>1.4650000000000001</v>
      </c>
      <c r="P447" s="161">
        <f>O447*H447</f>
        <v>218.76112499999999</v>
      </c>
      <c r="Q447" s="161">
        <v>0</v>
      </c>
      <c r="R447" s="161">
        <f>Q447*H447</f>
        <v>0</v>
      </c>
      <c r="S447" s="161">
        <v>0</v>
      </c>
      <c r="T447" s="162">
        <f>S447*H447</f>
        <v>0</v>
      </c>
      <c r="AR447" s="24" t="s">
        <v>132</v>
      </c>
      <c r="AT447" s="24" t="s">
        <v>127</v>
      </c>
      <c r="AU447" s="24" t="s">
        <v>82</v>
      </c>
      <c r="AY447" s="24" t="s">
        <v>125</v>
      </c>
      <c r="BE447" s="163">
        <f>IF(N447="základní",J447,0)</f>
        <v>0</v>
      </c>
      <c r="BF447" s="163">
        <f>IF(N447="snížená",J447,0)</f>
        <v>0</v>
      </c>
      <c r="BG447" s="163">
        <f>IF(N447="zákl. přenesená",J447,0)</f>
        <v>0</v>
      </c>
      <c r="BH447" s="163">
        <f>IF(N447="sníž. přenesená",J447,0)</f>
        <v>0</v>
      </c>
      <c r="BI447" s="163">
        <f>IF(N447="nulová",J447,0)</f>
        <v>0</v>
      </c>
      <c r="BJ447" s="24" t="s">
        <v>80</v>
      </c>
      <c r="BK447" s="163">
        <f>ROUND(I447*H447,2)</f>
        <v>0</v>
      </c>
      <c r="BL447" s="24" t="s">
        <v>132</v>
      </c>
      <c r="BM447" s="24" t="s">
        <v>571</v>
      </c>
    </row>
    <row r="448" spans="2:65" s="11" customFormat="1">
      <c r="B448" s="167"/>
      <c r="D448" s="164" t="s">
        <v>136</v>
      </c>
      <c r="E448" s="168" t="s">
        <v>5</v>
      </c>
      <c r="F448" s="169" t="s">
        <v>137</v>
      </c>
      <c r="H448" s="168" t="s">
        <v>5</v>
      </c>
      <c r="L448" s="167"/>
      <c r="M448" s="170"/>
      <c r="N448" s="171"/>
      <c r="O448" s="171"/>
      <c r="P448" s="171"/>
      <c r="Q448" s="171"/>
      <c r="R448" s="171"/>
      <c r="S448" s="171"/>
      <c r="T448" s="172"/>
      <c r="AT448" s="168" t="s">
        <v>136</v>
      </c>
      <c r="AU448" s="168" t="s">
        <v>82</v>
      </c>
      <c r="AV448" s="11" t="s">
        <v>80</v>
      </c>
      <c r="AW448" s="11" t="s">
        <v>35</v>
      </c>
      <c r="AX448" s="11" t="s">
        <v>72</v>
      </c>
      <c r="AY448" s="168" t="s">
        <v>125</v>
      </c>
    </row>
    <row r="449" spans="2:65" s="11" customFormat="1">
      <c r="B449" s="167"/>
      <c r="D449" s="164" t="s">
        <v>136</v>
      </c>
      <c r="E449" s="168" t="s">
        <v>5</v>
      </c>
      <c r="F449" s="169" t="s">
        <v>138</v>
      </c>
      <c r="H449" s="168" t="s">
        <v>5</v>
      </c>
      <c r="L449" s="167"/>
      <c r="M449" s="170"/>
      <c r="N449" s="171"/>
      <c r="O449" s="171"/>
      <c r="P449" s="171"/>
      <c r="Q449" s="171"/>
      <c r="R449" s="171"/>
      <c r="S449" s="171"/>
      <c r="T449" s="172"/>
      <c r="AT449" s="168" t="s">
        <v>136</v>
      </c>
      <c r="AU449" s="168" t="s">
        <v>82</v>
      </c>
      <c r="AV449" s="11" t="s">
        <v>80</v>
      </c>
      <c r="AW449" s="11" t="s">
        <v>35</v>
      </c>
      <c r="AX449" s="11" t="s">
        <v>72</v>
      </c>
      <c r="AY449" s="168" t="s">
        <v>125</v>
      </c>
    </row>
    <row r="450" spans="2:65" s="12" customFormat="1">
      <c r="B450" s="173"/>
      <c r="D450" s="164" t="s">
        <v>136</v>
      </c>
      <c r="E450" s="174" t="s">
        <v>5</v>
      </c>
      <c r="F450" s="175" t="s">
        <v>572</v>
      </c>
      <c r="H450" s="176">
        <v>78</v>
      </c>
      <c r="L450" s="173"/>
      <c r="M450" s="177"/>
      <c r="N450" s="178"/>
      <c r="O450" s="178"/>
      <c r="P450" s="178"/>
      <c r="Q450" s="178"/>
      <c r="R450" s="178"/>
      <c r="S450" s="178"/>
      <c r="T450" s="179"/>
      <c r="AT450" s="174" t="s">
        <v>136</v>
      </c>
      <c r="AU450" s="174" t="s">
        <v>82</v>
      </c>
      <c r="AV450" s="12" t="s">
        <v>82</v>
      </c>
      <c r="AW450" s="12" t="s">
        <v>35</v>
      </c>
      <c r="AX450" s="12" t="s">
        <v>72</v>
      </c>
      <c r="AY450" s="174" t="s">
        <v>125</v>
      </c>
    </row>
    <row r="451" spans="2:65" s="12" customFormat="1">
      <c r="B451" s="173"/>
      <c r="D451" s="164" t="s">
        <v>136</v>
      </c>
      <c r="E451" s="174" t="s">
        <v>5</v>
      </c>
      <c r="F451" s="175" t="s">
        <v>573</v>
      </c>
      <c r="H451" s="176">
        <v>71.325000000000003</v>
      </c>
      <c r="L451" s="173"/>
      <c r="M451" s="177"/>
      <c r="N451" s="178"/>
      <c r="O451" s="178"/>
      <c r="P451" s="178"/>
      <c r="Q451" s="178"/>
      <c r="R451" s="178"/>
      <c r="S451" s="178"/>
      <c r="T451" s="179"/>
      <c r="AT451" s="174" t="s">
        <v>136</v>
      </c>
      <c r="AU451" s="174" t="s">
        <v>82</v>
      </c>
      <c r="AV451" s="12" t="s">
        <v>82</v>
      </c>
      <c r="AW451" s="12" t="s">
        <v>35</v>
      </c>
      <c r="AX451" s="12" t="s">
        <v>72</v>
      </c>
      <c r="AY451" s="174" t="s">
        <v>125</v>
      </c>
    </row>
    <row r="452" spans="2:65" s="14" customFormat="1">
      <c r="B452" s="187"/>
      <c r="D452" s="164" t="s">
        <v>136</v>
      </c>
      <c r="E452" s="188" t="s">
        <v>5</v>
      </c>
      <c r="F452" s="189" t="s">
        <v>149</v>
      </c>
      <c r="H452" s="190">
        <v>149.32499999999999</v>
      </c>
      <c r="L452" s="187"/>
      <c r="M452" s="191"/>
      <c r="N452" s="192"/>
      <c r="O452" s="192"/>
      <c r="P452" s="192"/>
      <c r="Q452" s="192"/>
      <c r="R452" s="192"/>
      <c r="S452" s="192"/>
      <c r="T452" s="193"/>
      <c r="AT452" s="188" t="s">
        <v>136</v>
      </c>
      <c r="AU452" s="188" t="s">
        <v>82</v>
      </c>
      <c r="AV452" s="14" t="s">
        <v>132</v>
      </c>
      <c r="AW452" s="14" t="s">
        <v>35</v>
      </c>
      <c r="AX452" s="14" t="s">
        <v>80</v>
      </c>
      <c r="AY452" s="188" t="s">
        <v>125</v>
      </c>
    </row>
    <row r="453" spans="2:65" s="1" customFormat="1" ht="25.5" customHeight="1">
      <c r="B453" s="152"/>
      <c r="C453" s="153" t="s">
        <v>574</v>
      </c>
      <c r="D453" s="153" t="s">
        <v>127</v>
      </c>
      <c r="E453" s="154" t="s">
        <v>575</v>
      </c>
      <c r="F453" s="155" t="s">
        <v>576</v>
      </c>
      <c r="G453" s="156" t="s">
        <v>205</v>
      </c>
      <c r="H453" s="157">
        <v>0.68400000000000005</v>
      </c>
      <c r="I453" s="335"/>
      <c r="J453" s="158">
        <f>ROUND(I453*H453,2)</f>
        <v>0</v>
      </c>
      <c r="K453" s="155" t="s">
        <v>131</v>
      </c>
      <c r="L453" s="38"/>
      <c r="M453" s="159" t="s">
        <v>5</v>
      </c>
      <c r="N453" s="160" t="s">
        <v>43</v>
      </c>
      <c r="O453" s="161">
        <v>1.4650000000000001</v>
      </c>
      <c r="P453" s="161">
        <f>O453*H453</f>
        <v>1.0020600000000002</v>
      </c>
      <c r="Q453" s="161">
        <v>0</v>
      </c>
      <c r="R453" s="161">
        <f>Q453*H453</f>
        <v>0</v>
      </c>
      <c r="S453" s="161">
        <v>0</v>
      </c>
      <c r="T453" s="162">
        <f>S453*H453</f>
        <v>0</v>
      </c>
      <c r="AR453" s="24" t="s">
        <v>132</v>
      </c>
      <c r="AT453" s="24" t="s">
        <v>127</v>
      </c>
      <c r="AU453" s="24" t="s">
        <v>82</v>
      </c>
      <c r="AY453" s="24" t="s">
        <v>125</v>
      </c>
      <c r="BE453" s="163">
        <f>IF(N453="základní",J453,0)</f>
        <v>0</v>
      </c>
      <c r="BF453" s="163">
        <f>IF(N453="snížená",J453,0)</f>
        <v>0</v>
      </c>
      <c r="BG453" s="163">
        <f>IF(N453="zákl. přenesená",J453,0)</f>
        <v>0</v>
      </c>
      <c r="BH453" s="163">
        <f>IF(N453="sníž. přenesená",J453,0)</f>
        <v>0</v>
      </c>
      <c r="BI453" s="163">
        <f>IF(N453="nulová",J453,0)</f>
        <v>0</v>
      </c>
      <c r="BJ453" s="24" t="s">
        <v>80</v>
      </c>
      <c r="BK453" s="163">
        <f>ROUND(I453*H453,2)</f>
        <v>0</v>
      </c>
      <c r="BL453" s="24" t="s">
        <v>132</v>
      </c>
      <c r="BM453" s="24" t="s">
        <v>577</v>
      </c>
    </row>
    <row r="454" spans="2:65" s="11" customFormat="1">
      <c r="B454" s="167"/>
      <c r="D454" s="164" t="s">
        <v>136</v>
      </c>
      <c r="E454" s="168" t="s">
        <v>5</v>
      </c>
      <c r="F454" s="169" t="s">
        <v>221</v>
      </c>
      <c r="H454" s="168" t="s">
        <v>5</v>
      </c>
      <c r="L454" s="167"/>
      <c r="M454" s="170"/>
      <c r="N454" s="171"/>
      <c r="O454" s="171"/>
      <c r="P454" s="171"/>
      <c r="Q454" s="171"/>
      <c r="R454" s="171"/>
      <c r="S454" s="171"/>
      <c r="T454" s="172"/>
      <c r="AT454" s="168" t="s">
        <v>136</v>
      </c>
      <c r="AU454" s="168" t="s">
        <v>82</v>
      </c>
      <c r="AV454" s="11" t="s">
        <v>80</v>
      </c>
      <c r="AW454" s="11" t="s">
        <v>35</v>
      </c>
      <c r="AX454" s="11" t="s">
        <v>72</v>
      </c>
      <c r="AY454" s="168" t="s">
        <v>125</v>
      </c>
    </row>
    <row r="455" spans="2:65" s="11" customFormat="1">
      <c r="B455" s="167"/>
      <c r="D455" s="164" t="s">
        <v>136</v>
      </c>
      <c r="E455" s="168" t="s">
        <v>5</v>
      </c>
      <c r="F455" s="169" t="s">
        <v>578</v>
      </c>
      <c r="H455" s="168" t="s">
        <v>5</v>
      </c>
      <c r="L455" s="167"/>
      <c r="M455" s="170"/>
      <c r="N455" s="171"/>
      <c r="O455" s="171"/>
      <c r="P455" s="171"/>
      <c r="Q455" s="171"/>
      <c r="R455" s="171"/>
      <c r="S455" s="171"/>
      <c r="T455" s="172"/>
      <c r="AT455" s="168" t="s">
        <v>136</v>
      </c>
      <c r="AU455" s="168" t="s">
        <v>82</v>
      </c>
      <c r="AV455" s="11" t="s">
        <v>80</v>
      </c>
      <c r="AW455" s="11" t="s">
        <v>35</v>
      </c>
      <c r="AX455" s="11" t="s">
        <v>72</v>
      </c>
      <c r="AY455" s="168" t="s">
        <v>125</v>
      </c>
    </row>
    <row r="456" spans="2:65" s="12" customFormat="1">
      <c r="B456" s="173"/>
      <c r="D456" s="164" t="s">
        <v>136</v>
      </c>
      <c r="E456" s="174" t="s">
        <v>5</v>
      </c>
      <c r="F456" s="175" t="s">
        <v>579</v>
      </c>
      <c r="H456" s="176">
        <v>0.68400000000000005</v>
      </c>
      <c r="L456" s="173"/>
      <c r="M456" s="177"/>
      <c r="N456" s="178"/>
      <c r="O456" s="178"/>
      <c r="P456" s="178"/>
      <c r="Q456" s="178"/>
      <c r="R456" s="178"/>
      <c r="S456" s="178"/>
      <c r="T456" s="179"/>
      <c r="AT456" s="174" t="s">
        <v>136</v>
      </c>
      <c r="AU456" s="174" t="s">
        <v>82</v>
      </c>
      <c r="AV456" s="12" t="s">
        <v>82</v>
      </c>
      <c r="AW456" s="12" t="s">
        <v>35</v>
      </c>
      <c r="AX456" s="12" t="s">
        <v>80</v>
      </c>
      <c r="AY456" s="174" t="s">
        <v>125</v>
      </c>
    </row>
    <row r="457" spans="2:65" s="1" customFormat="1" ht="25.5" customHeight="1">
      <c r="B457" s="152"/>
      <c r="C457" s="153" t="s">
        <v>580</v>
      </c>
      <c r="D457" s="153" t="s">
        <v>127</v>
      </c>
      <c r="E457" s="154" t="s">
        <v>581</v>
      </c>
      <c r="F457" s="155" t="s">
        <v>582</v>
      </c>
      <c r="G457" s="156" t="s">
        <v>205</v>
      </c>
      <c r="H457" s="157">
        <v>87.808999999999997</v>
      </c>
      <c r="I457" s="335"/>
      <c r="J457" s="158">
        <f>ROUND(I457*H457,2)</f>
        <v>0</v>
      </c>
      <c r="K457" s="155" t="s">
        <v>131</v>
      </c>
      <c r="L457" s="38"/>
      <c r="M457" s="159" t="s">
        <v>5</v>
      </c>
      <c r="N457" s="160" t="s">
        <v>43</v>
      </c>
      <c r="O457" s="161">
        <v>1.381</v>
      </c>
      <c r="P457" s="161">
        <f>O457*H457</f>
        <v>121.264229</v>
      </c>
      <c r="Q457" s="161">
        <v>0</v>
      </c>
      <c r="R457" s="161">
        <f>Q457*H457</f>
        <v>0</v>
      </c>
      <c r="S457" s="161">
        <v>0</v>
      </c>
      <c r="T457" s="162">
        <f>S457*H457</f>
        <v>0</v>
      </c>
      <c r="AR457" s="24" t="s">
        <v>132</v>
      </c>
      <c r="AT457" s="24" t="s">
        <v>127</v>
      </c>
      <c r="AU457" s="24" t="s">
        <v>82</v>
      </c>
      <c r="AY457" s="24" t="s">
        <v>125</v>
      </c>
      <c r="BE457" s="163">
        <f>IF(N457="základní",J457,0)</f>
        <v>0</v>
      </c>
      <c r="BF457" s="163">
        <f>IF(N457="snížená",J457,0)</f>
        <v>0</v>
      </c>
      <c r="BG457" s="163">
        <f>IF(N457="zákl. přenesená",J457,0)</f>
        <v>0</v>
      </c>
      <c r="BH457" s="163">
        <f>IF(N457="sníž. přenesená",J457,0)</f>
        <v>0</v>
      </c>
      <c r="BI457" s="163">
        <f>IF(N457="nulová",J457,0)</f>
        <v>0</v>
      </c>
      <c r="BJ457" s="24" t="s">
        <v>80</v>
      </c>
      <c r="BK457" s="163">
        <f>ROUND(I457*H457,2)</f>
        <v>0</v>
      </c>
      <c r="BL457" s="24" t="s">
        <v>132</v>
      </c>
      <c r="BM457" s="24" t="s">
        <v>583</v>
      </c>
    </row>
    <row r="458" spans="2:65" s="11" customFormat="1">
      <c r="B458" s="167"/>
      <c r="D458" s="164" t="s">
        <v>136</v>
      </c>
      <c r="E458" s="168" t="s">
        <v>5</v>
      </c>
      <c r="F458" s="169" t="s">
        <v>137</v>
      </c>
      <c r="H458" s="168" t="s">
        <v>5</v>
      </c>
      <c r="L458" s="167"/>
      <c r="M458" s="170"/>
      <c r="N458" s="171"/>
      <c r="O458" s="171"/>
      <c r="P458" s="171"/>
      <c r="Q458" s="171"/>
      <c r="R458" s="171"/>
      <c r="S458" s="171"/>
      <c r="T458" s="172"/>
      <c r="AT458" s="168" t="s">
        <v>136</v>
      </c>
      <c r="AU458" s="168" t="s">
        <v>82</v>
      </c>
      <c r="AV458" s="11" t="s">
        <v>80</v>
      </c>
      <c r="AW458" s="11" t="s">
        <v>35</v>
      </c>
      <c r="AX458" s="11" t="s">
        <v>72</v>
      </c>
      <c r="AY458" s="168" t="s">
        <v>125</v>
      </c>
    </row>
    <row r="459" spans="2:65" s="11" customFormat="1">
      <c r="B459" s="167"/>
      <c r="D459" s="164" t="s">
        <v>136</v>
      </c>
      <c r="E459" s="168" t="s">
        <v>5</v>
      </c>
      <c r="F459" s="169" t="s">
        <v>138</v>
      </c>
      <c r="H459" s="168" t="s">
        <v>5</v>
      </c>
      <c r="L459" s="167"/>
      <c r="M459" s="170"/>
      <c r="N459" s="171"/>
      <c r="O459" s="171"/>
      <c r="P459" s="171"/>
      <c r="Q459" s="171"/>
      <c r="R459" s="171"/>
      <c r="S459" s="171"/>
      <c r="T459" s="172"/>
      <c r="AT459" s="168" t="s">
        <v>136</v>
      </c>
      <c r="AU459" s="168" t="s">
        <v>82</v>
      </c>
      <c r="AV459" s="11" t="s">
        <v>80</v>
      </c>
      <c r="AW459" s="11" t="s">
        <v>35</v>
      </c>
      <c r="AX459" s="11" t="s">
        <v>72</v>
      </c>
      <c r="AY459" s="168" t="s">
        <v>125</v>
      </c>
    </row>
    <row r="460" spans="2:65" s="12" customFormat="1">
      <c r="B460" s="173"/>
      <c r="D460" s="164" t="s">
        <v>136</v>
      </c>
      <c r="E460" s="174" t="s">
        <v>5</v>
      </c>
      <c r="F460" s="175" t="s">
        <v>584</v>
      </c>
      <c r="H460" s="176">
        <v>87.808999999999997</v>
      </c>
      <c r="L460" s="173"/>
      <c r="M460" s="177"/>
      <c r="N460" s="178"/>
      <c r="O460" s="178"/>
      <c r="P460" s="178"/>
      <c r="Q460" s="178"/>
      <c r="R460" s="178"/>
      <c r="S460" s="178"/>
      <c r="T460" s="179"/>
      <c r="AT460" s="174" t="s">
        <v>136</v>
      </c>
      <c r="AU460" s="174" t="s">
        <v>82</v>
      </c>
      <c r="AV460" s="12" t="s">
        <v>82</v>
      </c>
      <c r="AW460" s="12" t="s">
        <v>35</v>
      </c>
      <c r="AX460" s="12" t="s">
        <v>80</v>
      </c>
      <c r="AY460" s="174" t="s">
        <v>125</v>
      </c>
    </row>
    <row r="461" spans="2:65" s="1" customFormat="1" ht="25.5" customHeight="1">
      <c r="B461" s="152"/>
      <c r="C461" s="153" t="s">
        <v>585</v>
      </c>
      <c r="D461" s="153" t="s">
        <v>127</v>
      </c>
      <c r="E461" s="154" t="s">
        <v>586</v>
      </c>
      <c r="F461" s="155" t="s">
        <v>587</v>
      </c>
      <c r="G461" s="156" t="s">
        <v>205</v>
      </c>
      <c r="H461" s="157">
        <v>52.68</v>
      </c>
      <c r="I461" s="335"/>
      <c r="J461" s="158">
        <f>ROUND(I461*H461,2)</f>
        <v>0</v>
      </c>
      <c r="K461" s="155" t="s">
        <v>131</v>
      </c>
      <c r="L461" s="38"/>
      <c r="M461" s="159" t="s">
        <v>5</v>
      </c>
      <c r="N461" s="160" t="s">
        <v>43</v>
      </c>
      <c r="O461" s="161">
        <v>0.115</v>
      </c>
      <c r="P461" s="161">
        <f>O461*H461</f>
        <v>6.0582000000000003</v>
      </c>
      <c r="Q461" s="161">
        <v>1.7535000000000001</v>
      </c>
      <c r="R461" s="161">
        <f>Q461*H461</f>
        <v>92.374380000000002</v>
      </c>
      <c r="S461" s="161">
        <v>0</v>
      </c>
      <c r="T461" s="162">
        <f>S461*H461</f>
        <v>0</v>
      </c>
      <c r="AR461" s="24" t="s">
        <v>132</v>
      </c>
      <c r="AT461" s="24" t="s">
        <v>127</v>
      </c>
      <c r="AU461" s="24" t="s">
        <v>82</v>
      </c>
      <c r="AY461" s="24" t="s">
        <v>125</v>
      </c>
      <c r="BE461" s="163">
        <f>IF(N461="základní",J461,0)</f>
        <v>0</v>
      </c>
      <c r="BF461" s="163">
        <f>IF(N461="snížená",J461,0)</f>
        <v>0</v>
      </c>
      <c r="BG461" s="163">
        <f>IF(N461="zákl. přenesená",J461,0)</f>
        <v>0</v>
      </c>
      <c r="BH461" s="163">
        <f>IF(N461="sníž. přenesená",J461,0)</f>
        <v>0</v>
      </c>
      <c r="BI461" s="163">
        <f>IF(N461="nulová",J461,0)</f>
        <v>0</v>
      </c>
      <c r="BJ461" s="24" t="s">
        <v>80</v>
      </c>
      <c r="BK461" s="163">
        <f>ROUND(I461*H461,2)</f>
        <v>0</v>
      </c>
      <c r="BL461" s="24" t="s">
        <v>132</v>
      </c>
      <c r="BM461" s="24" t="s">
        <v>588</v>
      </c>
    </row>
    <row r="462" spans="2:65" s="11" customFormat="1">
      <c r="B462" s="167"/>
      <c r="D462" s="164" t="s">
        <v>136</v>
      </c>
      <c r="E462" s="168" t="s">
        <v>5</v>
      </c>
      <c r="F462" s="169" t="s">
        <v>221</v>
      </c>
      <c r="H462" s="168" t="s">
        <v>5</v>
      </c>
      <c r="L462" s="167"/>
      <c r="M462" s="170"/>
      <c r="N462" s="171"/>
      <c r="O462" s="171"/>
      <c r="P462" s="171"/>
      <c r="Q462" s="171"/>
      <c r="R462" s="171"/>
      <c r="S462" s="171"/>
      <c r="T462" s="172"/>
      <c r="AT462" s="168" t="s">
        <v>136</v>
      </c>
      <c r="AU462" s="168" t="s">
        <v>82</v>
      </c>
      <c r="AV462" s="11" t="s">
        <v>80</v>
      </c>
      <c r="AW462" s="11" t="s">
        <v>35</v>
      </c>
      <c r="AX462" s="11" t="s">
        <v>72</v>
      </c>
      <c r="AY462" s="168" t="s">
        <v>125</v>
      </c>
    </row>
    <row r="463" spans="2:65" s="11" customFormat="1">
      <c r="B463" s="167"/>
      <c r="D463" s="164" t="s">
        <v>136</v>
      </c>
      <c r="E463" s="168" t="s">
        <v>5</v>
      </c>
      <c r="F463" s="169" t="s">
        <v>589</v>
      </c>
      <c r="H463" s="168" t="s">
        <v>5</v>
      </c>
      <c r="L463" s="167"/>
      <c r="M463" s="170"/>
      <c r="N463" s="171"/>
      <c r="O463" s="171"/>
      <c r="P463" s="171"/>
      <c r="Q463" s="171"/>
      <c r="R463" s="171"/>
      <c r="S463" s="171"/>
      <c r="T463" s="172"/>
      <c r="AT463" s="168" t="s">
        <v>136</v>
      </c>
      <c r="AU463" s="168" t="s">
        <v>82</v>
      </c>
      <c r="AV463" s="11" t="s">
        <v>80</v>
      </c>
      <c r="AW463" s="11" t="s">
        <v>35</v>
      </c>
      <c r="AX463" s="11" t="s">
        <v>72</v>
      </c>
      <c r="AY463" s="168" t="s">
        <v>125</v>
      </c>
    </row>
    <row r="464" spans="2:65" s="12" customFormat="1">
      <c r="B464" s="173"/>
      <c r="D464" s="164" t="s">
        <v>136</v>
      </c>
      <c r="E464" s="174" t="s">
        <v>5</v>
      </c>
      <c r="F464" s="175" t="s">
        <v>590</v>
      </c>
      <c r="H464" s="176">
        <v>101.4</v>
      </c>
      <c r="L464" s="173"/>
      <c r="M464" s="177"/>
      <c r="N464" s="178"/>
      <c r="O464" s="178"/>
      <c r="P464" s="178"/>
      <c r="Q464" s="178"/>
      <c r="R464" s="178"/>
      <c r="S464" s="178"/>
      <c r="T464" s="179"/>
      <c r="AT464" s="174" t="s">
        <v>136</v>
      </c>
      <c r="AU464" s="174" t="s">
        <v>82</v>
      </c>
      <c r="AV464" s="12" t="s">
        <v>82</v>
      </c>
      <c r="AW464" s="12" t="s">
        <v>35</v>
      </c>
      <c r="AX464" s="12" t="s">
        <v>72</v>
      </c>
      <c r="AY464" s="174" t="s">
        <v>125</v>
      </c>
    </row>
    <row r="465" spans="2:65" s="12" customFormat="1">
      <c r="B465" s="173"/>
      <c r="D465" s="164" t="s">
        <v>136</v>
      </c>
      <c r="E465" s="174" t="s">
        <v>5</v>
      </c>
      <c r="F465" s="175" t="s">
        <v>591</v>
      </c>
      <c r="H465" s="176">
        <v>-15.4</v>
      </c>
      <c r="L465" s="173"/>
      <c r="M465" s="177"/>
      <c r="N465" s="178"/>
      <c r="O465" s="178"/>
      <c r="P465" s="178"/>
      <c r="Q465" s="178"/>
      <c r="R465" s="178"/>
      <c r="S465" s="178"/>
      <c r="T465" s="179"/>
      <c r="AT465" s="174" t="s">
        <v>136</v>
      </c>
      <c r="AU465" s="174" t="s">
        <v>82</v>
      </c>
      <c r="AV465" s="12" t="s">
        <v>82</v>
      </c>
      <c r="AW465" s="12" t="s">
        <v>35</v>
      </c>
      <c r="AX465" s="12" t="s">
        <v>72</v>
      </c>
      <c r="AY465" s="174" t="s">
        <v>125</v>
      </c>
    </row>
    <row r="466" spans="2:65" s="12" customFormat="1">
      <c r="B466" s="173"/>
      <c r="D466" s="164" t="s">
        <v>136</v>
      </c>
      <c r="E466" s="174" t="s">
        <v>5</v>
      </c>
      <c r="F466" s="175" t="s">
        <v>592</v>
      </c>
      <c r="H466" s="176">
        <v>-33.32</v>
      </c>
      <c r="L466" s="173"/>
      <c r="M466" s="177"/>
      <c r="N466" s="178"/>
      <c r="O466" s="178"/>
      <c r="P466" s="178"/>
      <c r="Q466" s="178"/>
      <c r="R466" s="178"/>
      <c r="S466" s="178"/>
      <c r="T466" s="179"/>
      <c r="AT466" s="174" t="s">
        <v>136</v>
      </c>
      <c r="AU466" s="174" t="s">
        <v>82</v>
      </c>
      <c r="AV466" s="12" t="s">
        <v>82</v>
      </c>
      <c r="AW466" s="12" t="s">
        <v>35</v>
      </c>
      <c r="AX466" s="12" t="s">
        <v>72</v>
      </c>
      <c r="AY466" s="174" t="s">
        <v>125</v>
      </c>
    </row>
    <row r="467" spans="2:65" s="14" customFormat="1">
      <c r="B467" s="187"/>
      <c r="D467" s="164" t="s">
        <v>136</v>
      </c>
      <c r="E467" s="188" t="s">
        <v>5</v>
      </c>
      <c r="F467" s="189" t="s">
        <v>149</v>
      </c>
      <c r="H467" s="190">
        <v>52.68</v>
      </c>
      <c r="L467" s="187"/>
      <c r="M467" s="191"/>
      <c r="N467" s="192"/>
      <c r="O467" s="192"/>
      <c r="P467" s="192"/>
      <c r="Q467" s="192"/>
      <c r="R467" s="192"/>
      <c r="S467" s="192"/>
      <c r="T467" s="193"/>
      <c r="AT467" s="188" t="s">
        <v>136</v>
      </c>
      <c r="AU467" s="188" t="s">
        <v>82</v>
      </c>
      <c r="AV467" s="14" t="s">
        <v>132</v>
      </c>
      <c r="AW467" s="14" t="s">
        <v>35</v>
      </c>
      <c r="AX467" s="14" t="s">
        <v>80</v>
      </c>
      <c r="AY467" s="188" t="s">
        <v>125</v>
      </c>
    </row>
    <row r="468" spans="2:65" s="1" customFormat="1" ht="25.5" customHeight="1">
      <c r="B468" s="152"/>
      <c r="C468" s="153" t="s">
        <v>593</v>
      </c>
      <c r="D468" s="153" t="s">
        <v>127</v>
      </c>
      <c r="E468" s="154" t="s">
        <v>594</v>
      </c>
      <c r="F468" s="155" t="s">
        <v>595</v>
      </c>
      <c r="G468" s="156" t="s">
        <v>205</v>
      </c>
      <c r="H468" s="157">
        <v>10.5</v>
      </c>
      <c r="I468" s="335"/>
      <c r="J468" s="158">
        <f>ROUND(I468*H468,2)</f>
        <v>0</v>
      </c>
      <c r="K468" s="155" t="s">
        <v>131</v>
      </c>
      <c r="L468" s="38"/>
      <c r="M468" s="159" t="s">
        <v>5</v>
      </c>
      <c r="N468" s="160" t="s">
        <v>43</v>
      </c>
      <c r="O468" s="161">
        <v>0.57499999999999996</v>
      </c>
      <c r="P468" s="161">
        <f>O468*H468</f>
        <v>6.0374999999999996</v>
      </c>
      <c r="Q468" s="161">
        <v>2.13408</v>
      </c>
      <c r="R468" s="161">
        <f>Q468*H468</f>
        <v>22.40784</v>
      </c>
      <c r="S468" s="161">
        <v>0</v>
      </c>
      <c r="T468" s="162">
        <f>S468*H468</f>
        <v>0</v>
      </c>
      <c r="AR468" s="24" t="s">
        <v>132</v>
      </c>
      <c r="AT468" s="24" t="s">
        <v>127</v>
      </c>
      <c r="AU468" s="24" t="s">
        <v>82</v>
      </c>
      <c r="AY468" s="24" t="s">
        <v>125</v>
      </c>
      <c r="BE468" s="163">
        <f>IF(N468="základní",J468,0)</f>
        <v>0</v>
      </c>
      <c r="BF468" s="163">
        <f>IF(N468="snížená",J468,0)</f>
        <v>0</v>
      </c>
      <c r="BG468" s="163">
        <f>IF(N468="zákl. přenesená",J468,0)</f>
        <v>0</v>
      </c>
      <c r="BH468" s="163">
        <f>IF(N468="sníž. přenesená",J468,0)</f>
        <v>0</v>
      </c>
      <c r="BI468" s="163">
        <f>IF(N468="nulová",J468,0)</f>
        <v>0</v>
      </c>
      <c r="BJ468" s="24" t="s">
        <v>80</v>
      </c>
      <c r="BK468" s="163">
        <f>ROUND(I468*H468,2)</f>
        <v>0</v>
      </c>
      <c r="BL468" s="24" t="s">
        <v>132</v>
      </c>
      <c r="BM468" s="24" t="s">
        <v>596</v>
      </c>
    </row>
    <row r="469" spans="2:65" s="11" customFormat="1">
      <c r="B469" s="167"/>
      <c r="D469" s="164" t="s">
        <v>136</v>
      </c>
      <c r="E469" s="168" t="s">
        <v>5</v>
      </c>
      <c r="F469" s="169" t="s">
        <v>510</v>
      </c>
      <c r="H469" s="168" t="s">
        <v>5</v>
      </c>
      <c r="L469" s="167"/>
      <c r="M469" s="170"/>
      <c r="N469" s="171"/>
      <c r="O469" s="171"/>
      <c r="P469" s="171"/>
      <c r="Q469" s="171"/>
      <c r="R469" s="171"/>
      <c r="S469" s="171"/>
      <c r="T469" s="172"/>
      <c r="AT469" s="168" t="s">
        <v>136</v>
      </c>
      <c r="AU469" s="168" t="s">
        <v>82</v>
      </c>
      <c r="AV469" s="11" t="s">
        <v>80</v>
      </c>
      <c r="AW469" s="11" t="s">
        <v>35</v>
      </c>
      <c r="AX469" s="11" t="s">
        <v>72</v>
      </c>
      <c r="AY469" s="168" t="s">
        <v>125</v>
      </c>
    </row>
    <row r="470" spans="2:65" s="12" customFormat="1">
      <c r="B470" s="173"/>
      <c r="D470" s="164" t="s">
        <v>136</v>
      </c>
      <c r="E470" s="174" t="s">
        <v>5</v>
      </c>
      <c r="F470" s="175" t="s">
        <v>597</v>
      </c>
      <c r="H470" s="176">
        <v>10.5</v>
      </c>
      <c r="L470" s="173"/>
      <c r="M470" s="177"/>
      <c r="N470" s="178"/>
      <c r="O470" s="178"/>
      <c r="P470" s="178"/>
      <c r="Q470" s="178"/>
      <c r="R470" s="178"/>
      <c r="S470" s="178"/>
      <c r="T470" s="179"/>
      <c r="AT470" s="174" t="s">
        <v>136</v>
      </c>
      <c r="AU470" s="174" t="s">
        <v>82</v>
      </c>
      <c r="AV470" s="12" t="s">
        <v>82</v>
      </c>
      <c r="AW470" s="12" t="s">
        <v>35</v>
      </c>
      <c r="AX470" s="12" t="s">
        <v>80</v>
      </c>
      <c r="AY470" s="174" t="s">
        <v>125</v>
      </c>
    </row>
    <row r="471" spans="2:65" s="1" customFormat="1" ht="38.25" customHeight="1">
      <c r="B471" s="152"/>
      <c r="C471" s="153" t="s">
        <v>598</v>
      </c>
      <c r="D471" s="153" t="s">
        <v>127</v>
      </c>
      <c r="E471" s="154" t="s">
        <v>599</v>
      </c>
      <c r="F471" s="155" t="s">
        <v>600</v>
      </c>
      <c r="G471" s="156" t="s">
        <v>130</v>
      </c>
      <c r="H471" s="157">
        <v>10.5</v>
      </c>
      <c r="I471" s="335"/>
      <c r="J471" s="158">
        <f>ROUND(I471*H471,2)</f>
        <v>0</v>
      </c>
      <c r="K471" s="155" t="s">
        <v>131</v>
      </c>
      <c r="L471" s="38"/>
      <c r="M471" s="159" t="s">
        <v>5</v>
      </c>
      <c r="N471" s="160" t="s">
        <v>43</v>
      </c>
      <c r="O471" s="161">
        <v>0.57499999999999996</v>
      </c>
      <c r="P471" s="161">
        <f>O471*H471</f>
        <v>6.0374999999999996</v>
      </c>
      <c r="Q471" s="161">
        <v>0</v>
      </c>
      <c r="R471" s="161">
        <f>Q471*H471</f>
        <v>0</v>
      </c>
      <c r="S471" s="161">
        <v>0</v>
      </c>
      <c r="T471" s="162">
        <f>S471*H471</f>
        <v>0</v>
      </c>
      <c r="AR471" s="24" t="s">
        <v>132</v>
      </c>
      <c r="AT471" s="24" t="s">
        <v>127</v>
      </c>
      <c r="AU471" s="24" t="s">
        <v>82</v>
      </c>
      <c r="AY471" s="24" t="s">
        <v>125</v>
      </c>
      <c r="BE471" s="163">
        <f>IF(N471="základní",J471,0)</f>
        <v>0</v>
      </c>
      <c r="BF471" s="163">
        <f>IF(N471="snížená",J471,0)</f>
        <v>0</v>
      </c>
      <c r="BG471" s="163">
        <f>IF(N471="zákl. přenesená",J471,0)</f>
        <v>0</v>
      </c>
      <c r="BH471" s="163">
        <f>IF(N471="sníž. přenesená",J471,0)</f>
        <v>0</v>
      </c>
      <c r="BI471" s="163">
        <f>IF(N471="nulová",J471,0)</f>
        <v>0</v>
      </c>
      <c r="BJ471" s="24" t="s">
        <v>80</v>
      </c>
      <c r="BK471" s="163">
        <f>ROUND(I471*H471,2)</f>
        <v>0</v>
      </c>
      <c r="BL471" s="24" t="s">
        <v>132</v>
      </c>
      <c r="BM471" s="24" t="s">
        <v>601</v>
      </c>
    </row>
    <row r="472" spans="2:65" s="12" customFormat="1">
      <c r="B472" s="173"/>
      <c r="D472" s="164" t="s">
        <v>136</v>
      </c>
      <c r="E472" s="174" t="s">
        <v>5</v>
      </c>
      <c r="F472" s="175" t="s">
        <v>602</v>
      </c>
      <c r="H472" s="176">
        <v>10.5</v>
      </c>
      <c r="L472" s="173"/>
      <c r="M472" s="177"/>
      <c r="N472" s="178"/>
      <c r="O472" s="178"/>
      <c r="P472" s="178"/>
      <c r="Q472" s="178"/>
      <c r="R472" s="178"/>
      <c r="S472" s="178"/>
      <c r="T472" s="179"/>
      <c r="AT472" s="174" t="s">
        <v>136</v>
      </c>
      <c r="AU472" s="174" t="s">
        <v>82</v>
      </c>
      <c r="AV472" s="12" t="s">
        <v>82</v>
      </c>
      <c r="AW472" s="12" t="s">
        <v>35</v>
      </c>
      <c r="AX472" s="12" t="s">
        <v>80</v>
      </c>
      <c r="AY472" s="174" t="s">
        <v>125</v>
      </c>
    </row>
    <row r="473" spans="2:65" s="1" customFormat="1" ht="25.5" customHeight="1">
      <c r="B473" s="152"/>
      <c r="C473" s="153" t="s">
        <v>603</v>
      </c>
      <c r="D473" s="153" t="s">
        <v>127</v>
      </c>
      <c r="E473" s="154" t="s">
        <v>604</v>
      </c>
      <c r="F473" s="155" t="s">
        <v>605</v>
      </c>
      <c r="G473" s="156" t="s">
        <v>130</v>
      </c>
      <c r="H473" s="157">
        <v>17.2</v>
      </c>
      <c r="I473" s="335"/>
      <c r="J473" s="158">
        <f>ROUND(I473*H473,2)</f>
        <v>0</v>
      </c>
      <c r="K473" s="155" t="s">
        <v>131</v>
      </c>
      <c r="L473" s="38"/>
      <c r="M473" s="159" t="s">
        <v>5</v>
      </c>
      <c r="N473" s="160" t="s">
        <v>43</v>
      </c>
      <c r="O473" s="161">
        <v>1.321</v>
      </c>
      <c r="P473" s="161">
        <f>O473*H473</f>
        <v>22.7212</v>
      </c>
      <c r="Q473" s="161">
        <v>0.93779000000000001</v>
      </c>
      <c r="R473" s="161">
        <f>Q473*H473</f>
        <v>16.129988000000001</v>
      </c>
      <c r="S473" s="161">
        <v>0</v>
      </c>
      <c r="T473" s="162">
        <f>S473*H473</f>
        <v>0</v>
      </c>
      <c r="AR473" s="24" t="s">
        <v>132</v>
      </c>
      <c r="AT473" s="24" t="s">
        <v>127</v>
      </c>
      <c r="AU473" s="24" t="s">
        <v>82</v>
      </c>
      <c r="AY473" s="24" t="s">
        <v>125</v>
      </c>
      <c r="BE473" s="163">
        <f>IF(N473="základní",J473,0)</f>
        <v>0</v>
      </c>
      <c r="BF473" s="163">
        <f>IF(N473="snížená",J473,0)</f>
        <v>0</v>
      </c>
      <c r="BG473" s="163">
        <f>IF(N473="zákl. přenesená",J473,0)</f>
        <v>0</v>
      </c>
      <c r="BH473" s="163">
        <f>IF(N473="sníž. přenesená",J473,0)</f>
        <v>0</v>
      </c>
      <c r="BI473" s="163">
        <f>IF(N473="nulová",J473,0)</f>
        <v>0</v>
      </c>
      <c r="BJ473" s="24" t="s">
        <v>80</v>
      </c>
      <c r="BK473" s="163">
        <f>ROUND(I473*H473,2)</f>
        <v>0</v>
      </c>
      <c r="BL473" s="24" t="s">
        <v>132</v>
      </c>
      <c r="BM473" s="24" t="s">
        <v>606</v>
      </c>
    </row>
    <row r="474" spans="2:65" s="11" customFormat="1">
      <c r="B474" s="167"/>
      <c r="D474" s="164" t="s">
        <v>136</v>
      </c>
      <c r="E474" s="168" t="s">
        <v>5</v>
      </c>
      <c r="F474" s="169" t="s">
        <v>510</v>
      </c>
      <c r="H474" s="168" t="s">
        <v>5</v>
      </c>
      <c r="L474" s="167"/>
      <c r="M474" s="170"/>
      <c r="N474" s="171"/>
      <c r="O474" s="171"/>
      <c r="P474" s="171"/>
      <c r="Q474" s="171"/>
      <c r="R474" s="171"/>
      <c r="S474" s="171"/>
      <c r="T474" s="172"/>
      <c r="AT474" s="168" t="s">
        <v>136</v>
      </c>
      <c r="AU474" s="168" t="s">
        <v>82</v>
      </c>
      <c r="AV474" s="11" t="s">
        <v>80</v>
      </c>
      <c r="AW474" s="11" t="s">
        <v>35</v>
      </c>
      <c r="AX474" s="11" t="s">
        <v>72</v>
      </c>
      <c r="AY474" s="168" t="s">
        <v>125</v>
      </c>
    </row>
    <row r="475" spans="2:65" s="12" customFormat="1">
      <c r="B475" s="173"/>
      <c r="D475" s="164" t="s">
        <v>136</v>
      </c>
      <c r="E475" s="174" t="s">
        <v>5</v>
      </c>
      <c r="F475" s="175" t="s">
        <v>511</v>
      </c>
      <c r="H475" s="176">
        <v>25.2</v>
      </c>
      <c r="L475" s="173"/>
      <c r="M475" s="177"/>
      <c r="N475" s="178"/>
      <c r="O475" s="178"/>
      <c r="P475" s="178"/>
      <c r="Q475" s="178"/>
      <c r="R475" s="178"/>
      <c r="S475" s="178"/>
      <c r="T475" s="179"/>
      <c r="AT475" s="174" t="s">
        <v>136</v>
      </c>
      <c r="AU475" s="174" t="s">
        <v>82</v>
      </c>
      <c r="AV475" s="12" t="s">
        <v>82</v>
      </c>
      <c r="AW475" s="12" t="s">
        <v>35</v>
      </c>
      <c r="AX475" s="12" t="s">
        <v>72</v>
      </c>
      <c r="AY475" s="174" t="s">
        <v>125</v>
      </c>
    </row>
    <row r="476" spans="2:65" s="12" customFormat="1">
      <c r="B476" s="173"/>
      <c r="D476" s="164" t="s">
        <v>136</v>
      </c>
      <c r="E476" s="174" t="s">
        <v>5</v>
      </c>
      <c r="F476" s="175" t="s">
        <v>512</v>
      </c>
      <c r="H476" s="176">
        <v>-3.68</v>
      </c>
      <c r="L476" s="173"/>
      <c r="M476" s="177"/>
      <c r="N476" s="178"/>
      <c r="O476" s="178"/>
      <c r="P476" s="178"/>
      <c r="Q476" s="178"/>
      <c r="R476" s="178"/>
      <c r="S476" s="178"/>
      <c r="T476" s="179"/>
      <c r="AT476" s="174" t="s">
        <v>136</v>
      </c>
      <c r="AU476" s="174" t="s">
        <v>82</v>
      </c>
      <c r="AV476" s="12" t="s">
        <v>82</v>
      </c>
      <c r="AW476" s="12" t="s">
        <v>35</v>
      </c>
      <c r="AX476" s="12" t="s">
        <v>72</v>
      </c>
      <c r="AY476" s="174" t="s">
        <v>125</v>
      </c>
    </row>
    <row r="477" spans="2:65" s="12" customFormat="1">
      <c r="B477" s="173"/>
      <c r="D477" s="164" t="s">
        <v>136</v>
      </c>
      <c r="E477" s="174" t="s">
        <v>5</v>
      </c>
      <c r="F477" s="175" t="s">
        <v>513</v>
      </c>
      <c r="H477" s="176">
        <v>-4.32</v>
      </c>
      <c r="L477" s="173"/>
      <c r="M477" s="177"/>
      <c r="N477" s="178"/>
      <c r="O477" s="178"/>
      <c r="P477" s="178"/>
      <c r="Q477" s="178"/>
      <c r="R477" s="178"/>
      <c r="S477" s="178"/>
      <c r="T477" s="179"/>
      <c r="AT477" s="174" t="s">
        <v>136</v>
      </c>
      <c r="AU477" s="174" t="s">
        <v>82</v>
      </c>
      <c r="AV477" s="12" t="s">
        <v>82</v>
      </c>
      <c r="AW477" s="12" t="s">
        <v>35</v>
      </c>
      <c r="AX477" s="12" t="s">
        <v>72</v>
      </c>
      <c r="AY477" s="174" t="s">
        <v>125</v>
      </c>
    </row>
    <row r="478" spans="2:65" s="14" customFormat="1">
      <c r="B478" s="187"/>
      <c r="D478" s="164" t="s">
        <v>136</v>
      </c>
      <c r="E478" s="188" t="s">
        <v>5</v>
      </c>
      <c r="F478" s="189" t="s">
        <v>149</v>
      </c>
      <c r="H478" s="190">
        <v>17.2</v>
      </c>
      <c r="L478" s="187"/>
      <c r="M478" s="191"/>
      <c r="N478" s="192"/>
      <c r="O478" s="192"/>
      <c r="P478" s="192"/>
      <c r="Q478" s="192"/>
      <c r="R478" s="192"/>
      <c r="S478" s="192"/>
      <c r="T478" s="193"/>
      <c r="AT478" s="188" t="s">
        <v>136</v>
      </c>
      <c r="AU478" s="188" t="s">
        <v>82</v>
      </c>
      <c r="AV478" s="14" t="s">
        <v>132</v>
      </c>
      <c r="AW478" s="14" t="s">
        <v>35</v>
      </c>
      <c r="AX478" s="14" t="s">
        <v>80</v>
      </c>
      <c r="AY478" s="188" t="s">
        <v>125</v>
      </c>
    </row>
    <row r="479" spans="2:65" s="10" customFormat="1" ht="29.85" customHeight="1">
      <c r="B479" s="140"/>
      <c r="D479" s="141" t="s">
        <v>71</v>
      </c>
      <c r="E479" s="150" t="s">
        <v>169</v>
      </c>
      <c r="F479" s="150" t="s">
        <v>607</v>
      </c>
      <c r="J479" s="151">
        <f>BK479</f>
        <v>0</v>
      </c>
      <c r="L479" s="140"/>
      <c r="M479" s="144"/>
      <c r="N479" s="145"/>
      <c r="O479" s="145"/>
      <c r="P479" s="146">
        <f>SUM(P480:P482)</f>
        <v>15.701279999999999</v>
      </c>
      <c r="Q479" s="145"/>
      <c r="R479" s="146">
        <f>SUM(R480:R482)</f>
        <v>2.1854277983999997</v>
      </c>
      <c r="S479" s="145"/>
      <c r="T479" s="147">
        <f>SUM(T480:T482)</f>
        <v>0</v>
      </c>
      <c r="AR479" s="141" t="s">
        <v>80</v>
      </c>
      <c r="AT479" s="148" t="s">
        <v>71</v>
      </c>
      <c r="AU479" s="148" t="s">
        <v>80</v>
      </c>
      <c r="AY479" s="141" t="s">
        <v>125</v>
      </c>
      <c r="BK479" s="149">
        <f>SUM(BK480:BK482)</f>
        <v>0</v>
      </c>
    </row>
    <row r="480" spans="2:65" s="1" customFormat="1" ht="51" customHeight="1">
      <c r="B480" s="152"/>
      <c r="C480" s="153" t="s">
        <v>608</v>
      </c>
      <c r="D480" s="153" t="s">
        <v>127</v>
      </c>
      <c r="E480" s="154" t="s">
        <v>609</v>
      </c>
      <c r="F480" s="155" t="s">
        <v>610</v>
      </c>
      <c r="G480" s="156" t="s">
        <v>205</v>
      </c>
      <c r="H480" s="157">
        <v>0.84</v>
      </c>
      <c r="I480" s="335"/>
      <c r="J480" s="158">
        <f>ROUND(I480*H480,2)</f>
        <v>0</v>
      </c>
      <c r="K480" s="155" t="s">
        <v>5</v>
      </c>
      <c r="L480" s="38"/>
      <c r="M480" s="159" t="s">
        <v>5</v>
      </c>
      <c r="N480" s="160" t="s">
        <v>43</v>
      </c>
      <c r="O480" s="161">
        <v>18.692</v>
      </c>
      <c r="P480" s="161">
        <f>O480*H480</f>
        <v>15.701279999999999</v>
      </c>
      <c r="Q480" s="161">
        <v>2.6016997599999998</v>
      </c>
      <c r="R480" s="161">
        <f>Q480*H480</f>
        <v>2.1854277983999997</v>
      </c>
      <c r="S480" s="161">
        <v>0</v>
      </c>
      <c r="T480" s="162">
        <f>S480*H480</f>
        <v>0</v>
      </c>
      <c r="AR480" s="24" t="s">
        <v>132</v>
      </c>
      <c r="AT480" s="24" t="s">
        <v>127</v>
      </c>
      <c r="AU480" s="24" t="s">
        <v>82</v>
      </c>
      <c r="AY480" s="24" t="s">
        <v>125</v>
      </c>
      <c r="BE480" s="163">
        <f>IF(N480="základní",J480,0)</f>
        <v>0</v>
      </c>
      <c r="BF480" s="163">
        <f>IF(N480="snížená",J480,0)</f>
        <v>0</v>
      </c>
      <c r="BG480" s="163">
        <f>IF(N480="zákl. přenesená",J480,0)</f>
        <v>0</v>
      </c>
      <c r="BH480" s="163">
        <f>IF(N480="sníž. přenesená",J480,0)</f>
        <v>0</v>
      </c>
      <c r="BI480" s="163">
        <f>IF(N480="nulová",J480,0)</f>
        <v>0</v>
      </c>
      <c r="BJ480" s="24" t="s">
        <v>80</v>
      </c>
      <c r="BK480" s="163">
        <f>ROUND(I480*H480,2)</f>
        <v>0</v>
      </c>
      <c r="BL480" s="24" t="s">
        <v>132</v>
      </c>
      <c r="BM480" s="24" t="s">
        <v>611</v>
      </c>
    </row>
    <row r="481" spans="2:65" s="11" customFormat="1">
      <c r="B481" s="167"/>
      <c r="D481" s="164" t="s">
        <v>136</v>
      </c>
      <c r="E481" s="168" t="s">
        <v>5</v>
      </c>
      <c r="F481" s="169" t="s">
        <v>221</v>
      </c>
      <c r="H481" s="168" t="s">
        <v>5</v>
      </c>
      <c r="L481" s="167"/>
      <c r="M481" s="170"/>
      <c r="N481" s="171"/>
      <c r="O481" s="171"/>
      <c r="P481" s="171"/>
      <c r="Q481" s="171"/>
      <c r="R481" s="171"/>
      <c r="S481" s="171"/>
      <c r="T481" s="172"/>
      <c r="AT481" s="168" t="s">
        <v>136</v>
      </c>
      <c r="AU481" s="168" t="s">
        <v>82</v>
      </c>
      <c r="AV481" s="11" t="s">
        <v>80</v>
      </c>
      <c r="AW481" s="11" t="s">
        <v>35</v>
      </c>
      <c r="AX481" s="11" t="s">
        <v>72</v>
      </c>
      <c r="AY481" s="168" t="s">
        <v>125</v>
      </c>
    </row>
    <row r="482" spans="2:65" s="12" customFormat="1">
      <c r="B482" s="173"/>
      <c r="D482" s="164" t="s">
        <v>136</v>
      </c>
      <c r="E482" s="174" t="s">
        <v>5</v>
      </c>
      <c r="F482" s="175" t="s">
        <v>612</v>
      </c>
      <c r="H482" s="176">
        <v>0.84</v>
      </c>
      <c r="L482" s="173"/>
      <c r="M482" s="177"/>
      <c r="N482" s="178"/>
      <c r="O482" s="178"/>
      <c r="P482" s="178"/>
      <c r="Q482" s="178"/>
      <c r="R482" s="178"/>
      <c r="S482" s="178"/>
      <c r="T482" s="179"/>
      <c r="AT482" s="174" t="s">
        <v>136</v>
      </c>
      <c r="AU482" s="174" t="s">
        <v>82</v>
      </c>
      <c r="AV482" s="12" t="s">
        <v>82</v>
      </c>
      <c r="AW482" s="12" t="s">
        <v>35</v>
      </c>
      <c r="AX482" s="12" t="s">
        <v>80</v>
      </c>
      <c r="AY482" s="174" t="s">
        <v>125</v>
      </c>
    </row>
    <row r="483" spans="2:65" s="10" customFormat="1" ht="29.85" customHeight="1">
      <c r="B483" s="140"/>
      <c r="D483" s="141" t="s">
        <v>71</v>
      </c>
      <c r="E483" s="150" t="s">
        <v>186</v>
      </c>
      <c r="F483" s="150" t="s">
        <v>613</v>
      </c>
      <c r="J483" s="151">
        <f>BK483</f>
        <v>0</v>
      </c>
      <c r="L483" s="140"/>
      <c r="M483" s="144"/>
      <c r="N483" s="145"/>
      <c r="O483" s="145"/>
      <c r="P483" s="146">
        <f>SUM(P484:P570)</f>
        <v>1642.5257040000001</v>
      </c>
      <c r="Q483" s="145"/>
      <c r="R483" s="146">
        <f>SUM(R484:R570)</f>
        <v>334.7071358</v>
      </c>
      <c r="S483" s="145"/>
      <c r="T483" s="147">
        <f>SUM(T484:T570)</f>
        <v>0</v>
      </c>
      <c r="AR483" s="141" t="s">
        <v>80</v>
      </c>
      <c r="AT483" s="148" t="s">
        <v>71</v>
      </c>
      <c r="AU483" s="148" t="s">
        <v>80</v>
      </c>
      <c r="AY483" s="141" t="s">
        <v>125</v>
      </c>
      <c r="BK483" s="149">
        <f>SUM(BK484:BK570)</f>
        <v>0</v>
      </c>
    </row>
    <row r="484" spans="2:65" s="1" customFormat="1" ht="25.5" customHeight="1">
      <c r="B484" s="152"/>
      <c r="C484" s="153" t="s">
        <v>614</v>
      </c>
      <c r="D484" s="153" t="s">
        <v>127</v>
      </c>
      <c r="E484" s="154" t="s">
        <v>615</v>
      </c>
      <c r="F484" s="155" t="s">
        <v>616</v>
      </c>
      <c r="G484" s="156" t="s">
        <v>189</v>
      </c>
      <c r="H484" s="157">
        <v>317</v>
      </c>
      <c r="I484" s="335"/>
      <c r="J484" s="158">
        <f>ROUND(I484*H484,2)</f>
        <v>0</v>
      </c>
      <c r="K484" s="155" t="s">
        <v>131</v>
      </c>
      <c r="L484" s="38"/>
      <c r="M484" s="159" t="s">
        <v>5</v>
      </c>
      <c r="N484" s="160" t="s">
        <v>43</v>
      </c>
      <c r="O484" s="161">
        <v>1.0409999999999999</v>
      </c>
      <c r="P484" s="161">
        <f>O484*H484</f>
        <v>329.99699999999996</v>
      </c>
      <c r="Q484" s="161">
        <v>1.0000000000000001E-5</v>
      </c>
      <c r="R484" s="161">
        <f>Q484*H484</f>
        <v>3.1700000000000001E-3</v>
      </c>
      <c r="S484" s="161">
        <v>0</v>
      </c>
      <c r="T484" s="162">
        <f>S484*H484</f>
        <v>0</v>
      </c>
      <c r="AR484" s="24" t="s">
        <v>132</v>
      </c>
      <c r="AT484" s="24" t="s">
        <v>127</v>
      </c>
      <c r="AU484" s="24" t="s">
        <v>82</v>
      </c>
      <c r="AY484" s="24" t="s">
        <v>125</v>
      </c>
      <c r="BE484" s="163">
        <f>IF(N484="základní",J484,0)</f>
        <v>0</v>
      </c>
      <c r="BF484" s="163">
        <f>IF(N484="snížená",J484,0)</f>
        <v>0</v>
      </c>
      <c r="BG484" s="163">
        <f>IF(N484="zákl. přenesená",J484,0)</f>
        <v>0</v>
      </c>
      <c r="BH484" s="163">
        <f>IF(N484="sníž. přenesená",J484,0)</f>
        <v>0</v>
      </c>
      <c r="BI484" s="163">
        <f>IF(N484="nulová",J484,0)</f>
        <v>0</v>
      </c>
      <c r="BJ484" s="24" t="s">
        <v>80</v>
      </c>
      <c r="BK484" s="163">
        <f>ROUND(I484*H484,2)</f>
        <v>0</v>
      </c>
      <c r="BL484" s="24" t="s">
        <v>132</v>
      </c>
      <c r="BM484" s="24" t="s">
        <v>617</v>
      </c>
    </row>
    <row r="485" spans="2:65" s="11" customFormat="1">
      <c r="B485" s="167"/>
      <c r="D485" s="164" t="s">
        <v>136</v>
      </c>
      <c r="E485" s="168" t="s">
        <v>5</v>
      </c>
      <c r="F485" s="169" t="s">
        <v>618</v>
      </c>
      <c r="H485" s="168" t="s">
        <v>5</v>
      </c>
      <c r="L485" s="167"/>
      <c r="M485" s="170"/>
      <c r="N485" s="171"/>
      <c r="O485" s="171"/>
      <c r="P485" s="171"/>
      <c r="Q485" s="171"/>
      <c r="R485" s="171"/>
      <c r="S485" s="171"/>
      <c r="T485" s="172"/>
      <c r="AT485" s="168" t="s">
        <v>136</v>
      </c>
      <c r="AU485" s="168" t="s">
        <v>82</v>
      </c>
      <c r="AV485" s="11" t="s">
        <v>80</v>
      </c>
      <c r="AW485" s="11" t="s">
        <v>35</v>
      </c>
      <c r="AX485" s="11" t="s">
        <v>72</v>
      </c>
      <c r="AY485" s="168" t="s">
        <v>125</v>
      </c>
    </row>
    <row r="486" spans="2:65" s="12" customFormat="1">
      <c r="B486" s="173"/>
      <c r="D486" s="164" t="s">
        <v>136</v>
      </c>
      <c r="E486" s="174" t="s">
        <v>5</v>
      </c>
      <c r="F486" s="175" t="s">
        <v>619</v>
      </c>
      <c r="H486" s="176">
        <v>317</v>
      </c>
      <c r="L486" s="173"/>
      <c r="M486" s="177"/>
      <c r="N486" s="178"/>
      <c r="O486" s="178"/>
      <c r="P486" s="178"/>
      <c r="Q486" s="178"/>
      <c r="R486" s="178"/>
      <c r="S486" s="178"/>
      <c r="T486" s="179"/>
      <c r="AT486" s="174" t="s">
        <v>136</v>
      </c>
      <c r="AU486" s="174" t="s">
        <v>82</v>
      </c>
      <c r="AV486" s="12" t="s">
        <v>82</v>
      </c>
      <c r="AW486" s="12" t="s">
        <v>35</v>
      </c>
      <c r="AX486" s="12" t="s">
        <v>80</v>
      </c>
      <c r="AY486" s="174" t="s">
        <v>125</v>
      </c>
    </row>
    <row r="487" spans="2:65" s="1" customFormat="1" ht="16.5" customHeight="1">
      <c r="B487" s="152"/>
      <c r="C487" s="194" t="s">
        <v>620</v>
      </c>
      <c r="D487" s="194" t="s">
        <v>284</v>
      </c>
      <c r="E487" s="195" t="s">
        <v>621</v>
      </c>
      <c r="F487" s="196" t="s">
        <v>622</v>
      </c>
      <c r="G487" s="197" t="s">
        <v>189</v>
      </c>
      <c r="H487" s="198">
        <v>320.17</v>
      </c>
      <c r="I487" s="335"/>
      <c r="J487" s="199">
        <f>ROUND(I487*H487,2)</f>
        <v>0</v>
      </c>
      <c r="K487" s="196" t="s">
        <v>131</v>
      </c>
      <c r="L487" s="200"/>
      <c r="M487" s="201" t="s">
        <v>5</v>
      </c>
      <c r="N487" s="202" t="s">
        <v>43</v>
      </c>
      <c r="O487" s="161">
        <v>0</v>
      </c>
      <c r="P487" s="161">
        <f>O487*H487</f>
        <v>0</v>
      </c>
      <c r="Q487" s="161">
        <v>0.308</v>
      </c>
      <c r="R487" s="161">
        <f>Q487*H487</f>
        <v>98.61236000000001</v>
      </c>
      <c r="S487" s="161">
        <v>0</v>
      </c>
      <c r="T487" s="162">
        <f>S487*H487</f>
        <v>0</v>
      </c>
      <c r="AR487" s="24" t="s">
        <v>186</v>
      </c>
      <c r="AT487" s="24" t="s">
        <v>284</v>
      </c>
      <c r="AU487" s="24" t="s">
        <v>82</v>
      </c>
      <c r="AY487" s="24" t="s">
        <v>125</v>
      </c>
      <c r="BE487" s="163">
        <f>IF(N487="základní",J487,0)</f>
        <v>0</v>
      </c>
      <c r="BF487" s="163">
        <f>IF(N487="snížená",J487,0)</f>
        <v>0</v>
      </c>
      <c r="BG487" s="163">
        <f>IF(N487="zákl. přenesená",J487,0)</f>
        <v>0</v>
      </c>
      <c r="BH487" s="163">
        <f>IF(N487="sníž. přenesená",J487,0)</f>
        <v>0</v>
      </c>
      <c r="BI487" s="163">
        <f>IF(N487="nulová",J487,0)</f>
        <v>0</v>
      </c>
      <c r="BJ487" s="24" t="s">
        <v>80</v>
      </c>
      <c r="BK487" s="163">
        <f>ROUND(I487*H487,2)</f>
        <v>0</v>
      </c>
      <c r="BL487" s="24" t="s">
        <v>132</v>
      </c>
      <c r="BM487" s="24" t="s">
        <v>623</v>
      </c>
    </row>
    <row r="488" spans="2:65" s="1" customFormat="1" ht="27">
      <c r="B488" s="38"/>
      <c r="D488" s="164" t="s">
        <v>134</v>
      </c>
      <c r="F488" s="165" t="s">
        <v>624</v>
      </c>
      <c r="L488" s="38"/>
      <c r="M488" s="166"/>
      <c r="N488" s="39"/>
      <c r="O488" s="39"/>
      <c r="P488" s="39"/>
      <c r="Q488" s="39"/>
      <c r="R488" s="39"/>
      <c r="S488" s="39"/>
      <c r="T488" s="67"/>
      <c r="AT488" s="24" t="s">
        <v>134</v>
      </c>
      <c r="AU488" s="24" t="s">
        <v>82</v>
      </c>
    </row>
    <row r="489" spans="2:65" s="12" customFormat="1">
      <c r="B489" s="173"/>
      <c r="D489" s="164" t="s">
        <v>136</v>
      </c>
      <c r="F489" s="175" t="s">
        <v>625</v>
      </c>
      <c r="H489" s="176">
        <v>320.17</v>
      </c>
      <c r="L489" s="173"/>
      <c r="M489" s="177"/>
      <c r="N489" s="178"/>
      <c r="O489" s="178"/>
      <c r="P489" s="178"/>
      <c r="Q489" s="178"/>
      <c r="R489" s="178"/>
      <c r="S489" s="178"/>
      <c r="T489" s="179"/>
      <c r="AT489" s="174" t="s">
        <v>136</v>
      </c>
      <c r="AU489" s="174" t="s">
        <v>82</v>
      </c>
      <c r="AV489" s="12" t="s">
        <v>82</v>
      </c>
      <c r="AW489" s="12" t="s">
        <v>6</v>
      </c>
      <c r="AX489" s="12" t="s">
        <v>80</v>
      </c>
      <c r="AY489" s="174" t="s">
        <v>125</v>
      </c>
    </row>
    <row r="490" spans="2:65" s="1" customFormat="1" ht="25.5" customHeight="1">
      <c r="B490" s="152"/>
      <c r="C490" s="153" t="s">
        <v>626</v>
      </c>
      <c r="D490" s="153" t="s">
        <v>127</v>
      </c>
      <c r="E490" s="154" t="s">
        <v>627</v>
      </c>
      <c r="F490" s="155" t="s">
        <v>628</v>
      </c>
      <c r="G490" s="156" t="s">
        <v>189</v>
      </c>
      <c r="H490" s="157">
        <v>325</v>
      </c>
      <c r="I490" s="335"/>
      <c r="J490" s="158">
        <f>ROUND(I490*H490,2)</f>
        <v>0</v>
      </c>
      <c r="K490" s="155" t="s">
        <v>131</v>
      </c>
      <c r="L490" s="38"/>
      <c r="M490" s="159" t="s">
        <v>5</v>
      </c>
      <c r="N490" s="160" t="s">
        <v>43</v>
      </c>
      <c r="O490" s="161">
        <v>1.25</v>
      </c>
      <c r="P490" s="161">
        <f>O490*H490</f>
        <v>406.25</v>
      </c>
      <c r="Q490" s="161">
        <v>1.0000000000000001E-5</v>
      </c>
      <c r="R490" s="161">
        <f>Q490*H490</f>
        <v>3.2500000000000003E-3</v>
      </c>
      <c r="S490" s="161">
        <v>0</v>
      </c>
      <c r="T490" s="162">
        <f>S490*H490</f>
        <v>0</v>
      </c>
      <c r="AR490" s="24" t="s">
        <v>132</v>
      </c>
      <c r="AT490" s="24" t="s">
        <v>127</v>
      </c>
      <c r="AU490" s="24" t="s">
        <v>82</v>
      </c>
      <c r="AY490" s="24" t="s">
        <v>125</v>
      </c>
      <c r="BE490" s="163">
        <f>IF(N490="základní",J490,0)</f>
        <v>0</v>
      </c>
      <c r="BF490" s="163">
        <f>IF(N490="snížená",J490,0)</f>
        <v>0</v>
      </c>
      <c r="BG490" s="163">
        <f>IF(N490="zákl. přenesená",J490,0)</f>
        <v>0</v>
      </c>
      <c r="BH490" s="163">
        <f>IF(N490="sníž. přenesená",J490,0)</f>
        <v>0</v>
      </c>
      <c r="BI490" s="163">
        <f>IF(N490="nulová",J490,0)</f>
        <v>0</v>
      </c>
      <c r="BJ490" s="24" t="s">
        <v>80</v>
      </c>
      <c r="BK490" s="163">
        <f>ROUND(I490*H490,2)</f>
        <v>0</v>
      </c>
      <c r="BL490" s="24" t="s">
        <v>132</v>
      </c>
      <c r="BM490" s="24" t="s">
        <v>629</v>
      </c>
    </row>
    <row r="491" spans="2:65" s="11" customFormat="1">
      <c r="B491" s="167"/>
      <c r="D491" s="164" t="s">
        <v>136</v>
      </c>
      <c r="E491" s="168" t="s">
        <v>5</v>
      </c>
      <c r="F491" s="169" t="s">
        <v>618</v>
      </c>
      <c r="H491" s="168" t="s">
        <v>5</v>
      </c>
      <c r="L491" s="167"/>
      <c r="M491" s="170"/>
      <c r="N491" s="171"/>
      <c r="O491" s="171"/>
      <c r="P491" s="171"/>
      <c r="Q491" s="171"/>
      <c r="R491" s="171"/>
      <c r="S491" s="171"/>
      <c r="T491" s="172"/>
      <c r="AT491" s="168" t="s">
        <v>136</v>
      </c>
      <c r="AU491" s="168" t="s">
        <v>82</v>
      </c>
      <c r="AV491" s="11" t="s">
        <v>80</v>
      </c>
      <c r="AW491" s="11" t="s">
        <v>35</v>
      </c>
      <c r="AX491" s="11" t="s">
        <v>72</v>
      </c>
      <c r="AY491" s="168" t="s">
        <v>125</v>
      </c>
    </row>
    <row r="492" spans="2:65" s="12" customFormat="1">
      <c r="B492" s="173"/>
      <c r="D492" s="164" t="s">
        <v>136</v>
      </c>
      <c r="E492" s="174" t="s">
        <v>5</v>
      </c>
      <c r="F492" s="175" t="s">
        <v>630</v>
      </c>
      <c r="H492" s="176">
        <v>325</v>
      </c>
      <c r="L492" s="173"/>
      <c r="M492" s="177"/>
      <c r="N492" s="178"/>
      <c r="O492" s="178"/>
      <c r="P492" s="178"/>
      <c r="Q492" s="178"/>
      <c r="R492" s="178"/>
      <c r="S492" s="178"/>
      <c r="T492" s="179"/>
      <c r="AT492" s="174" t="s">
        <v>136</v>
      </c>
      <c r="AU492" s="174" t="s">
        <v>82</v>
      </c>
      <c r="AV492" s="12" t="s">
        <v>82</v>
      </c>
      <c r="AW492" s="12" t="s">
        <v>35</v>
      </c>
      <c r="AX492" s="12" t="s">
        <v>80</v>
      </c>
      <c r="AY492" s="174" t="s">
        <v>125</v>
      </c>
    </row>
    <row r="493" spans="2:65" s="1" customFormat="1" ht="16.5" customHeight="1">
      <c r="B493" s="152"/>
      <c r="C493" s="194" t="s">
        <v>631</v>
      </c>
      <c r="D493" s="194" t="s">
        <v>284</v>
      </c>
      <c r="E493" s="195" t="s">
        <v>632</v>
      </c>
      <c r="F493" s="196" t="s">
        <v>633</v>
      </c>
      <c r="G493" s="197" t="s">
        <v>189</v>
      </c>
      <c r="H493" s="198">
        <v>328.25</v>
      </c>
      <c r="I493" s="335"/>
      <c r="J493" s="199">
        <f>ROUND(I493*H493,2)</f>
        <v>0</v>
      </c>
      <c r="K493" s="196" t="s">
        <v>131</v>
      </c>
      <c r="L493" s="200"/>
      <c r="M493" s="201" t="s">
        <v>5</v>
      </c>
      <c r="N493" s="202" t="s">
        <v>43</v>
      </c>
      <c r="O493" s="161">
        <v>0</v>
      </c>
      <c r="P493" s="161">
        <f>O493*H493</f>
        <v>0</v>
      </c>
      <c r="Q493" s="161">
        <v>0.40799999999999997</v>
      </c>
      <c r="R493" s="161">
        <f>Q493*H493</f>
        <v>133.92599999999999</v>
      </c>
      <c r="S493" s="161">
        <v>0</v>
      </c>
      <c r="T493" s="162">
        <f>S493*H493</f>
        <v>0</v>
      </c>
      <c r="AR493" s="24" t="s">
        <v>186</v>
      </c>
      <c r="AT493" s="24" t="s">
        <v>284</v>
      </c>
      <c r="AU493" s="24" t="s">
        <v>82</v>
      </c>
      <c r="AY493" s="24" t="s">
        <v>125</v>
      </c>
      <c r="BE493" s="163">
        <f>IF(N493="základní",J493,0)</f>
        <v>0</v>
      </c>
      <c r="BF493" s="163">
        <f>IF(N493="snížená",J493,0)</f>
        <v>0</v>
      </c>
      <c r="BG493" s="163">
        <f>IF(N493="zákl. přenesená",J493,0)</f>
        <v>0</v>
      </c>
      <c r="BH493" s="163">
        <f>IF(N493="sníž. přenesená",J493,0)</f>
        <v>0</v>
      </c>
      <c r="BI493" s="163">
        <f>IF(N493="nulová",J493,0)</f>
        <v>0</v>
      </c>
      <c r="BJ493" s="24" t="s">
        <v>80</v>
      </c>
      <c r="BK493" s="163">
        <f>ROUND(I493*H493,2)</f>
        <v>0</v>
      </c>
      <c r="BL493" s="24" t="s">
        <v>132</v>
      </c>
      <c r="BM493" s="24" t="s">
        <v>634</v>
      </c>
    </row>
    <row r="494" spans="2:65" s="1" customFormat="1" ht="27">
      <c r="B494" s="38"/>
      <c r="D494" s="164" t="s">
        <v>134</v>
      </c>
      <c r="F494" s="165" t="s">
        <v>624</v>
      </c>
      <c r="L494" s="38"/>
      <c r="M494" s="166"/>
      <c r="N494" s="39"/>
      <c r="O494" s="39"/>
      <c r="P494" s="39"/>
      <c r="Q494" s="39"/>
      <c r="R494" s="39"/>
      <c r="S494" s="39"/>
      <c r="T494" s="67"/>
      <c r="AT494" s="24" t="s">
        <v>134</v>
      </c>
      <c r="AU494" s="24" t="s">
        <v>82</v>
      </c>
    </row>
    <row r="495" spans="2:65" s="12" customFormat="1">
      <c r="B495" s="173"/>
      <c r="D495" s="164" t="s">
        <v>136</v>
      </c>
      <c r="F495" s="175" t="s">
        <v>635</v>
      </c>
      <c r="H495" s="176">
        <v>328.25</v>
      </c>
      <c r="L495" s="173"/>
      <c r="M495" s="177"/>
      <c r="N495" s="178"/>
      <c r="O495" s="178"/>
      <c r="P495" s="178"/>
      <c r="Q495" s="178"/>
      <c r="R495" s="178"/>
      <c r="S495" s="178"/>
      <c r="T495" s="179"/>
      <c r="AT495" s="174" t="s">
        <v>136</v>
      </c>
      <c r="AU495" s="174" t="s">
        <v>82</v>
      </c>
      <c r="AV495" s="12" t="s">
        <v>82</v>
      </c>
      <c r="AW495" s="12" t="s">
        <v>6</v>
      </c>
      <c r="AX495" s="12" t="s">
        <v>80</v>
      </c>
      <c r="AY495" s="174" t="s">
        <v>125</v>
      </c>
    </row>
    <row r="496" spans="2:65" s="1" customFormat="1" ht="25.5" customHeight="1">
      <c r="B496" s="152"/>
      <c r="C496" s="153" t="s">
        <v>636</v>
      </c>
      <c r="D496" s="153" t="s">
        <v>127</v>
      </c>
      <c r="E496" s="154" t="s">
        <v>637</v>
      </c>
      <c r="F496" s="155" t="s">
        <v>638</v>
      </c>
      <c r="G496" s="156" t="s">
        <v>189</v>
      </c>
      <c r="H496" s="157">
        <v>137</v>
      </c>
      <c r="I496" s="335"/>
      <c r="J496" s="158">
        <f>ROUND(I496*H496,2)</f>
        <v>0</v>
      </c>
      <c r="K496" s="155" t="s">
        <v>131</v>
      </c>
      <c r="L496" s="38"/>
      <c r="M496" s="159" t="s">
        <v>5</v>
      </c>
      <c r="N496" s="160" t="s">
        <v>43</v>
      </c>
      <c r="O496" s="161">
        <v>0.32100000000000001</v>
      </c>
      <c r="P496" s="161">
        <f>O496*H496</f>
        <v>43.977000000000004</v>
      </c>
      <c r="Q496" s="161">
        <v>2.0000000000000002E-5</v>
      </c>
      <c r="R496" s="161">
        <f>Q496*H496</f>
        <v>2.7400000000000002E-3</v>
      </c>
      <c r="S496" s="161">
        <v>0</v>
      </c>
      <c r="T496" s="162">
        <f>S496*H496</f>
        <v>0</v>
      </c>
      <c r="AR496" s="24" t="s">
        <v>132</v>
      </c>
      <c r="AT496" s="24" t="s">
        <v>127</v>
      </c>
      <c r="AU496" s="24" t="s">
        <v>82</v>
      </c>
      <c r="AY496" s="24" t="s">
        <v>125</v>
      </c>
      <c r="BE496" s="163">
        <f>IF(N496="základní",J496,0)</f>
        <v>0</v>
      </c>
      <c r="BF496" s="163">
        <f>IF(N496="snížená",J496,0)</f>
        <v>0</v>
      </c>
      <c r="BG496" s="163">
        <f>IF(N496="zákl. přenesená",J496,0)</f>
        <v>0</v>
      </c>
      <c r="BH496" s="163">
        <f>IF(N496="sníž. přenesená",J496,0)</f>
        <v>0</v>
      </c>
      <c r="BI496" s="163">
        <f>IF(N496="nulová",J496,0)</f>
        <v>0</v>
      </c>
      <c r="BJ496" s="24" t="s">
        <v>80</v>
      </c>
      <c r="BK496" s="163">
        <f>ROUND(I496*H496,2)</f>
        <v>0</v>
      </c>
      <c r="BL496" s="24" t="s">
        <v>132</v>
      </c>
      <c r="BM496" s="24" t="s">
        <v>639</v>
      </c>
    </row>
    <row r="497" spans="2:65" s="11" customFormat="1">
      <c r="B497" s="167"/>
      <c r="D497" s="164" t="s">
        <v>136</v>
      </c>
      <c r="E497" s="168" t="s">
        <v>5</v>
      </c>
      <c r="F497" s="169" t="s">
        <v>618</v>
      </c>
      <c r="H497" s="168" t="s">
        <v>5</v>
      </c>
      <c r="L497" s="167"/>
      <c r="M497" s="170"/>
      <c r="N497" s="171"/>
      <c r="O497" s="171"/>
      <c r="P497" s="171"/>
      <c r="Q497" s="171"/>
      <c r="R497" s="171"/>
      <c r="S497" s="171"/>
      <c r="T497" s="172"/>
      <c r="AT497" s="168" t="s">
        <v>136</v>
      </c>
      <c r="AU497" s="168" t="s">
        <v>82</v>
      </c>
      <c r="AV497" s="11" t="s">
        <v>80</v>
      </c>
      <c r="AW497" s="11" t="s">
        <v>35</v>
      </c>
      <c r="AX497" s="11" t="s">
        <v>72</v>
      </c>
      <c r="AY497" s="168" t="s">
        <v>125</v>
      </c>
    </row>
    <row r="498" spans="2:65" s="12" customFormat="1">
      <c r="B498" s="173"/>
      <c r="D498" s="164" t="s">
        <v>136</v>
      </c>
      <c r="E498" s="174" t="s">
        <v>5</v>
      </c>
      <c r="F498" s="175" t="s">
        <v>640</v>
      </c>
      <c r="H498" s="176">
        <v>129</v>
      </c>
      <c r="L498" s="173"/>
      <c r="M498" s="177"/>
      <c r="N498" s="178"/>
      <c r="O498" s="178"/>
      <c r="P498" s="178"/>
      <c r="Q498" s="178"/>
      <c r="R498" s="178"/>
      <c r="S498" s="178"/>
      <c r="T498" s="179"/>
      <c r="AT498" s="174" t="s">
        <v>136</v>
      </c>
      <c r="AU498" s="174" t="s">
        <v>82</v>
      </c>
      <c r="AV498" s="12" t="s">
        <v>82</v>
      </c>
      <c r="AW498" s="12" t="s">
        <v>35</v>
      </c>
      <c r="AX498" s="12" t="s">
        <v>72</v>
      </c>
      <c r="AY498" s="174" t="s">
        <v>125</v>
      </c>
    </row>
    <row r="499" spans="2:65" s="12" customFormat="1">
      <c r="B499" s="173"/>
      <c r="D499" s="164" t="s">
        <v>136</v>
      </c>
      <c r="E499" s="174" t="s">
        <v>5</v>
      </c>
      <c r="F499" s="175" t="s">
        <v>641</v>
      </c>
      <c r="H499" s="176">
        <v>8</v>
      </c>
      <c r="L499" s="173"/>
      <c r="M499" s="177"/>
      <c r="N499" s="178"/>
      <c r="O499" s="178"/>
      <c r="P499" s="178"/>
      <c r="Q499" s="178"/>
      <c r="R499" s="178"/>
      <c r="S499" s="178"/>
      <c r="T499" s="179"/>
      <c r="AT499" s="174" t="s">
        <v>136</v>
      </c>
      <c r="AU499" s="174" t="s">
        <v>82</v>
      </c>
      <c r="AV499" s="12" t="s">
        <v>82</v>
      </c>
      <c r="AW499" s="12" t="s">
        <v>35</v>
      </c>
      <c r="AX499" s="12" t="s">
        <v>72</v>
      </c>
      <c r="AY499" s="174" t="s">
        <v>125</v>
      </c>
    </row>
    <row r="500" spans="2:65" s="14" customFormat="1">
      <c r="B500" s="187"/>
      <c r="D500" s="164" t="s">
        <v>136</v>
      </c>
      <c r="E500" s="188" t="s">
        <v>5</v>
      </c>
      <c r="F500" s="189" t="s">
        <v>149</v>
      </c>
      <c r="H500" s="190">
        <v>137</v>
      </c>
      <c r="L500" s="187"/>
      <c r="M500" s="191"/>
      <c r="N500" s="192"/>
      <c r="O500" s="192"/>
      <c r="P500" s="192"/>
      <c r="Q500" s="192"/>
      <c r="R500" s="192"/>
      <c r="S500" s="192"/>
      <c r="T500" s="193"/>
      <c r="AT500" s="188" t="s">
        <v>136</v>
      </c>
      <c r="AU500" s="188" t="s">
        <v>82</v>
      </c>
      <c r="AV500" s="14" t="s">
        <v>132</v>
      </c>
      <c r="AW500" s="14" t="s">
        <v>35</v>
      </c>
      <c r="AX500" s="14" t="s">
        <v>80</v>
      </c>
      <c r="AY500" s="188" t="s">
        <v>125</v>
      </c>
    </row>
    <row r="501" spans="2:65" s="1" customFormat="1" ht="16.5" customHeight="1">
      <c r="B501" s="152"/>
      <c r="C501" s="194" t="s">
        <v>642</v>
      </c>
      <c r="D501" s="194" t="s">
        <v>284</v>
      </c>
      <c r="E501" s="195" t="s">
        <v>643</v>
      </c>
      <c r="F501" s="196" t="s">
        <v>644</v>
      </c>
      <c r="G501" s="197" t="s">
        <v>189</v>
      </c>
      <c r="H501" s="198">
        <v>139.05500000000001</v>
      </c>
      <c r="I501" s="335"/>
      <c r="J501" s="199">
        <f>ROUND(I501*H501,2)</f>
        <v>0</v>
      </c>
      <c r="K501" s="196" t="s">
        <v>5</v>
      </c>
      <c r="L501" s="200"/>
      <c r="M501" s="201" t="s">
        <v>5</v>
      </c>
      <c r="N501" s="202" t="s">
        <v>43</v>
      </c>
      <c r="O501" s="161">
        <v>0</v>
      </c>
      <c r="P501" s="161">
        <f>O501*H501</f>
        <v>0</v>
      </c>
      <c r="Q501" s="161">
        <v>8.0199999999999994E-3</v>
      </c>
      <c r="R501" s="161">
        <f>Q501*H501</f>
        <v>1.1152210999999999</v>
      </c>
      <c r="S501" s="161">
        <v>0</v>
      </c>
      <c r="T501" s="162">
        <f>S501*H501</f>
        <v>0</v>
      </c>
      <c r="AR501" s="24" t="s">
        <v>186</v>
      </c>
      <c r="AT501" s="24" t="s">
        <v>284</v>
      </c>
      <c r="AU501" s="24" t="s">
        <v>82</v>
      </c>
      <c r="AY501" s="24" t="s">
        <v>125</v>
      </c>
      <c r="BE501" s="163">
        <f>IF(N501="základní",J501,0)</f>
        <v>0</v>
      </c>
      <c r="BF501" s="163">
        <f>IF(N501="snížená",J501,0)</f>
        <v>0</v>
      </c>
      <c r="BG501" s="163">
        <f>IF(N501="zákl. přenesená",J501,0)</f>
        <v>0</v>
      </c>
      <c r="BH501" s="163">
        <f>IF(N501="sníž. přenesená",J501,0)</f>
        <v>0</v>
      </c>
      <c r="BI501" s="163">
        <f>IF(N501="nulová",J501,0)</f>
        <v>0</v>
      </c>
      <c r="BJ501" s="24" t="s">
        <v>80</v>
      </c>
      <c r="BK501" s="163">
        <f>ROUND(I501*H501,2)</f>
        <v>0</v>
      </c>
      <c r="BL501" s="24" t="s">
        <v>132</v>
      </c>
      <c r="BM501" s="24" t="s">
        <v>645</v>
      </c>
    </row>
    <row r="502" spans="2:65" s="1" customFormat="1" ht="27">
      <c r="B502" s="38"/>
      <c r="D502" s="164" t="s">
        <v>134</v>
      </c>
      <c r="F502" s="165" t="s">
        <v>646</v>
      </c>
      <c r="L502" s="38"/>
      <c r="M502" s="166"/>
      <c r="N502" s="39"/>
      <c r="O502" s="39"/>
      <c r="P502" s="39"/>
      <c r="Q502" s="39"/>
      <c r="R502" s="39"/>
      <c r="S502" s="39"/>
      <c r="T502" s="67"/>
      <c r="AT502" s="24" t="s">
        <v>134</v>
      </c>
      <c r="AU502" s="24" t="s">
        <v>82</v>
      </c>
    </row>
    <row r="503" spans="2:65" s="12" customFormat="1">
      <c r="B503" s="173"/>
      <c r="D503" s="164" t="s">
        <v>136</v>
      </c>
      <c r="F503" s="175" t="s">
        <v>647</v>
      </c>
      <c r="H503" s="176">
        <v>139.05500000000001</v>
      </c>
      <c r="L503" s="173"/>
      <c r="M503" s="177"/>
      <c r="N503" s="178"/>
      <c r="O503" s="178"/>
      <c r="P503" s="178"/>
      <c r="Q503" s="178"/>
      <c r="R503" s="178"/>
      <c r="S503" s="178"/>
      <c r="T503" s="179"/>
      <c r="AT503" s="174" t="s">
        <v>136</v>
      </c>
      <c r="AU503" s="174" t="s">
        <v>82</v>
      </c>
      <c r="AV503" s="12" t="s">
        <v>82</v>
      </c>
      <c r="AW503" s="12" t="s">
        <v>6</v>
      </c>
      <c r="AX503" s="12" t="s">
        <v>80</v>
      </c>
      <c r="AY503" s="174" t="s">
        <v>125</v>
      </c>
    </row>
    <row r="504" spans="2:65" s="1" customFormat="1" ht="25.5" customHeight="1">
      <c r="B504" s="152"/>
      <c r="C504" s="153" t="s">
        <v>648</v>
      </c>
      <c r="D504" s="153" t="s">
        <v>127</v>
      </c>
      <c r="E504" s="154" t="s">
        <v>649</v>
      </c>
      <c r="F504" s="155" t="s">
        <v>650</v>
      </c>
      <c r="G504" s="156" t="s">
        <v>189</v>
      </c>
      <c r="H504" s="157">
        <v>226</v>
      </c>
      <c r="I504" s="335"/>
      <c r="J504" s="158">
        <f>ROUND(I504*H504,2)</f>
        <v>0</v>
      </c>
      <c r="K504" s="155" t="s">
        <v>131</v>
      </c>
      <c r="L504" s="38"/>
      <c r="M504" s="159" t="s">
        <v>5</v>
      </c>
      <c r="N504" s="160" t="s">
        <v>43</v>
      </c>
      <c r="O504" s="161">
        <v>0.36</v>
      </c>
      <c r="P504" s="161">
        <f>O504*H504</f>
        <v>81.36</v>
      </c>
      <c r="Q504" s="161">
        <v>2.0000000000000002E-5</v>
      </c>
      <c r="R504" s="161">
        <f>Q504*H504</f>
        <v>4.5200000000000006E-3</v>
      </c>
      <c r="S504" s="161">
        <v>0</v>
      </c>
      <c r="T504" s="162">
        <f>S504*H504</f>
        <v>0</v>
      </c>
      <c r="AR504" s="24" t="s">
        <v>132</v>
      </c>
      <c r="AT504" s="24" t="s">
        <v>127</v>
      </c>
      <c r="AU504" s="24" t="s">
        <v>82</v>
      </c>
      <c r="AY504" s="24" t="s">
        <v>125</v>
      </c>
      <c r="BE504" s="163">
        <f>IF(N504="základní",J504,0)</f>
        <v>0</v>
      </c>
      <c r="BF504" s="163">
        <f>IF(N504="snížená",J504,0)</f>
        <v>0</v>
      </c>
      <c r="BG504" s="163">
        <f>IF(N504="zákl. přenesená",J504,0)</f>
        <v>0</v>
      </c>
      <c r="BH504" s="163">
        <f>IF(N504="sníž. přenesená",J504,0)</f>
        <v>0</v>
      </c>
      <c r="BI504" s="163">
        <f>IF(N504="nulová",J504,0)</f>
        <v>0</v>
      </c>
      <c r="BJ504" s="24" t="s">
        <v>80</v>
      </c>
      <c r="BK504" s="163">
        <f>ROUND(I504*H504,2)</f>
        <v>0</v>
      </c>
      <c r="BL504" s="24" t="s">
        <v>132</v>
      </c>
      <c r="BM504" s="24" t="s">
        <v>651</v>
      </c>
    </row>
    <row r="505" spans="2:65" s="11" customFormat="1">
      <c r="B505" s="167"/>
      <c r="D505" s="164" t="s">
        <v>136</v>
      </c>
      <c r="E505" s="168" t="s">
        <v>5</v>
      </c>
      <c r="F505" s="169" t="s">
        <v>618</v>
      </c>
      <c r="H505" s="168" t="s">
        <v>5</v>
      </c>
      <c r="L505" s="167"/>
      <c r="M505" s="170"/>
      <c r="N505" s="171"/>
      <c r="O505" s="171"/>
      <c r="P505" s="171"/>
      <c r="Q505" s="171"/>
      <c r="R505" s="171"/>
      <c r="S505" s="171"/>
      <c r="T505" s="172"/>
      <c r="AT505" s="168" t="s">
        <v>136</v>
      </c>
      <c r="AU505" s="168" t="s">
        <v>82</v>
      </c>
      <c r="AV505" s="11" t="s">
        <v>80</v>
      </c>
      <c r="AW505" s="11" t="s">
        <v>35</v>
      </c>
      <c r="AX505" s="11" t="s">
        <v>72</v>
      </c>
      <c r="AY505" s="168" t="s">
        <v>125</v>
      </c>
    </row>
    <row r="506" spans="2:65" s="12" customFormat="1">
      <c r="B506" s="173"/>
      <c r="D506" s="164" t="s">
        <v>136</v>
      </c>
      <c r="E506" s="174" t="s">
        <v>5</v>
      </c>
      <c r="F506" s="175" t="s">
        <v>652</v>
      </c>
      <c r="H506" s="176">
        <v>204</v>
      </c>
      <c r="L506" s="173"/>
      <c r="M506" s="177"/>
      <c r="N506" s="178"/>
      <c r="O506" s="178"/>
      <c r="P506" s="178"/>
      <c r="Q506" s="178"/>
      <c r="R506" s="178"/>
      <c r="S506" s="178"/>
      <c r="T506" s="179"/>
      <c r="AT506" s="174" t="s">
        <v>136</v>
      </c>
      <c r="AU506" s="174" t="s">
        <v>82</v>
      </c>
      <c r="AV506" s="12" t="s">
        <v>82</v>
      </c>
      <c r="AW506" s="12" t="s">
        <v>35</v>
      </c>
      <c r="AX506" s="12" t="s">
        <v>72</v>
      </c>
      <c r="AY506" s="174" t="s">
        <v>125</v>
      </c>
    </row>
    <row r="507" spans="2:65" s="12" customFormat="1">
      <c r="B507" s="173"/>
      <c r="D507" s="164" t="s">
        <v>136</v>
      </c>
      <c r="E507" s="174" t="s">
        <v>5</v>
      </c>
      <c r="F507" s="175" t="s">
        <v>653</v>
      </c>
      <c r="H507" s="176">
        <v>22</v>
      </c>
      <c r="L507" s="173"/>
      <c r="M507" s="177"/>
      <c r="N507" s="178"/>
      <c r="O507" s="178"/>
      <c r="P507" s="178"/>
      <c r="Q507" s="178"/>
      <c r="R507" s="178"/>
      <c r="S507" s="178"/>
      <c r="T507" s="179"/>
      <c r="AT507" s="174" t="s">
        <v>136</v>
      </c>
      <c r="AU507" s="174" t="s">
        <v>82</v>
      </c>
      <c r="AV507" s="12" t="s">
        <v>82</v>
      </c>
      <c r="AW507" s="12" t="s">
        <v>35</v>
      </c>
      <c r="AX507" s="12" t="s">
        <v>72</v>
      </c>
      <c r="AY507" s="174" t="s">
        <v>125</v>
      </c>
    </row>
    <row r="508" spans="2:65" s="14" customFormat="1">
      <c r="B508" s="187"/>
      <c r="D508" s="164" t="s">
        <v>136</v>
      </c>
      <c r="E508" s="188" t="s">
        <v>5</v>
      </c>
      <c r="F508" s="189" t="s">
        <v>149</v>
      </c>
      <c r="H508" s="190">
        <v>226</v>
      </c>
      <c r="L508" s="187"/>
      <c r="M508" s="191"/>
      <c r="N508" s="192"/>
      <c r="O508" s="192"/>
      <c r="P508" s="192"/>
      <c r="Q508" s="192"/>
      <c r="R508" s="192"/>
      <c r="S508" s="192"/>
      <c r="T508" s="193"/>
      <c r="AT508" s="188" t="s">
        <v>136</v>
      </c>
      <c r="AU508" s="188" t="s">
        <v>82</v>
      </c>
      <c r="AV508" s="14" t="s">
        <v>132</v>
      </c>
      <c r="AW508" s="14" t="s">
        <v>35</v>
      </c>
      <c r="AX508" s="14" t="s">
        <v>80</v>
      </c>
      <c r="AY508" s="188" t="s">
        <v>125</v>
      </c>
    </row>
    <row r="509" spans="2:65" s="1" customFormat="1" ht="16.5" customHeight="1">
      <c r="B509" s="152"/>
      <c r="C509" s="194" t="s">
        <v>654</v>
      </c>
      <c r="D509" s="194" t="s">
        <v>284</v>
      </c>
      <c r="E509" s="195" t="s">
        <v>655</v>
      </c>
      <c r="F509" s="196" t="s">
        <v>656</v>
      </c>
      <c r="G509" s="197" t="s">
        <v>189</v>
      </c>
      <c r="H509" s="198">
        <v>229.39</v>
      </c>
      <c r="I509" s="335"/>
      <c r="J509" s="199">
        <f>ROUND(I509*H509,2)</f>
        <v>0</v>
      </c>
      <c r="K509" s="196" t="s">
        <v>5</v>
      </c>
      <c r="L509" s="200"/>
      <c r="M509" s="201" t="s">
        <v>5</v>
      </c>
      <c r="N509" s="202" t="s">
        <v>43</v>
      </c>
      <c r="O509" s="161">
        <v>0</v>
      </c>
      <c r="P509" s="161">
        <f>O509*H509</f>
        <v>0</v>
      </c>
      <c r="Q509" s="161">
        <v>1.273E-2</v>
      </c>
      <c r="R509" s="161">
        <f>Q509*H509</f>
        <v>2.9201346999999998</v>
      </c>
      <c r="S509" s="161">
        <v>0</v>
      </c>
      <c r="T509" s="162">
        <f>S509*H509</f>
        <v>0</v>
      </c>
      <c r="AR509" s="24" t="s">
        <v>186</v>
      </c>
      <c r="AT509" s="24" t="s">
        <v>284</v>
      </c>
      <c r="AU509" s="24" t="s">
        <v>82</v>
      </c>
      <c r="AY509" s="24" t="s">
        <v>125</v>
      </c>
      <c r="BE509" s="163">
        <f>IF(N509="základní",J509,0)</f>
        <v>0</v>
      </c>
      <c r="BF509" s="163">
        <f>IF(N509="snížená",J509,0)</f>
        <v>0</v>
      </c>
      <c r="BG509" s="163">
        <f>IF(N509="zákl. přenesená",J509,0)</f>
        <v>0</v>
      </c>
      <c r="BH509" s="163">
        <f>IF(N509="sníž. přenesená",J509,0)</f>
        <v>0</v>
      </c>
      <c r="BI509" s="163">
        <f>IF(N509="nulová",J509,0)</f>
        <v>0</v>
      </c>
      <c r="BJ509" s="24" t="s">
        <v>80</v>
      </c>
      <c r="BK509" s="163">
        <f>ROUND(I509*H509,2)</f>
        <v>0</v>
      </c>
      <c r="BL509" s="24" t="s">
        <v>132</v>
      </c>
      <c r="BM509" s="24" t="s">
        <v>657</v>
      </c>
    </row>
    <row r="510" spans="2:65" s="1" customFormat="1" ht="27">
      <c r="B510" s="38"/>
      <c r="D510" s="164" t="s">
        <v>134</v>
      </c>
      <c r="F510" s="165" t="s">
        <v>658</v>
      </c>
      <c r="L510" s="38"/>
      <c r="M510" s="166"/>
      <c r="N510" s="39"/>
      <c r="O510" s="39"/>
      <c r="P510" s="39"/>
      <c r="Q510" s="39"/>
      <c r="R510" s="39"/>
      <c r="S510" s="39"/>
      <c r="T510" s="67"/>
      <c r="AT510" s="24" t="s">
        <v>134</v>
      </c>
      <c r="AU510" s="24" t="s">
        <v>82</v>
      </c>
    </row>
    <row r="511" spans="2:65" s="12" customFormat="1">
      <c r="B511" s="173"/>
      <c r="D511" s="164" t="s">
        <v>136</v>
      </c>
      <c r="F511" s="175" t="s">
        <v>659</v>
      </c>
      <c r="H511" s="176">
        <v>229.39</v>
      </c>
      <c r="L511" s="173"/>
      <c r="M511" s="177"/>
      <c r="N511" s="178"/>
      <c r="O511" s="178"/>
      <c r="P511" s="178"/>
      <c r="Q511" s="178"/>
      <c r="R511" s="178"/>
      <c r="S511" s="178"/>
      <c r="T511" s="179"/>
      <c r="AT511" s="174" t="s">
        <v>136</v>
      </c>
      <c r="AU511" s="174" t="s">
        <v>82</v>
      </c>
      <c r="AV511" s="12" t="s">
        <v>82</v>
      </c>
      <c r="AW511" s="12" t="s">
        <v>6</v>
      </c>
      <c r="AX511" s="12" t="s">
        <v>80</v>
      </c>
      <c r="AY511" s="174" t="s">
        <v>125</v>
      </c>
    </row>
    <row r="512" spans="2:65" s="1" customFormat="1" ht="25.5" customHeight="1">
      <c r="B512" s="152"/>
      <c r="C512" s="153" t="s">
        <v>660</v>
      </c>
      <c r="D512" s="153" t="s">
        <v>127</v>
      </c>
      <c r="E512" s="154" t="s">
        <v>661</v>
      </c>
      <c r="F512" s="155" t="s">
        <v>662</v>
      </c>
      <c r="G512" s="156" t="s">
        <v>524</v>
      </c>
      <c r="H512" s="157">
        <v>5</v>
      </c>
      <c r="I512" s="335"/>
      <c r="J512" s="158">
        <f>ROUND(I512*H512,2)</f>
        <v>0</v>
      </c>
      <c r="K512" s="155" t="s">
        <v>131</v>
      </c>
      <c r="L512" s="38"/>
      <c r="M512" s="159" t="s">
        <v>5</v>
      </c>
      <c r="N512" s="160" t="s">
        <v>43</v>
      </c>
      <c r="O512" s="161">
        <v>0.68300000000000005</v>
      </c>
      <c r="P512" s="161">
        <f>O512*H512</f>
        <v>3.415</v>
      </c>
      <c r="Q512" s="161">
        <v>0</v>
      </c>
      <c r="R512" s="161">
        <f>Q512*H512</f>
        <v>0</v>
      </c>
      <c r="S512" s="161">
        <v>0</v>
      </c>
      <c r="T512" s="162">
        <f>S512*H512</f>
        <v>0</v>
      </c>
      <c r="AR512" s="24" t="s">
        <v>132</v>
      </c>
      <c r="AT512" s="24" t="s">
        <v>127</v>
      </c>
      <c r="AU512" s="24" t="s">
        <v>82</v>
      </c>
      <c r="AY512" s="24" t="s">
        <v>125</v>
      </c>
      <c r="BE512" s="163">
        <f>IF(N512="základní",J512,0)</f>
        <v>0</v>
      </c>
      <c r="BF512" s="163">
        <f>IF(N512="snížená",J512,0)</f>
        <v>0</v>
      </c>
      <c r="BG512" s="163">
        <f>IF(N512="zákl. přenesená",J512,0)</f>
        <v>0</v>
      </c>
      <c r="BH512" s="163">
        <f>IF(N512="sníž. přenesená",J512,0)</f>
        <v>0</v>
      </c>
      <c r="BI512" s="163">
        <f>IF(N512="nulová",J512,0)</f>
        <v>0</v>
      </c>
      <c r="BJ512" s="24" t="s">
        <v>80</v>
      </c>
      <c r="BK512" s="163">
        <f>ROUND(I512*H512,2)</f>
        <v>0</v>
      </c>
      <c r="BL512" s="24" t="s">
        <v>132</v>
      </c>
      <c r="BM512" s="24" t="s">
        <v>663</v>
      </c>
    </row>
    <row r="513" spans="2:65" s="12" customFormat="1">
      <c r="B513" s="173"/>
      <c r="D513" s="164" t="s">
        <v>136</v>
      </c>
      <c r="E513" s="174" t="s">
        <v>5</v>
      </c>
      <c r="F513" s="175" t="s">
        <v>664</v>
      </c>
      <c r="H513" s="176">
        <v>5</v>
      </c>
      <c r="L513" s="173"/>
      <c r="M513" s="177"/>
      <c r="N513" s="178"/>
      <c r="O513" s="178"/>
      <c r="P513" s="178"/>
      <c r="Q513" s="178"/>
      <c r="R513" s="178"/>
      <c r="S513" s="178"/>
      <c r="T513" s="179"/>
      <c r="AT513" s="174" t="s">
        <v>136</v>
      </c>
      <c r="AU513" s="174" t="s">
        <v>82</v>
      </c>
      <c r="AV513" s="12" t="s">
        <v>82</v>
      </c>
      <c r="AW513" s="12" t="s">
        <v>35</v>
      </c>
      <c r="AX513" s="12" t="s">
        <v>80</v>
      </c>
      <c r="AY513" s="174" t="s">
        <v>125</v>
      </c>
    </row>
    <row r="514" spans="2:65" s="1" customFormat="1" ht="16.5" customHeight="1">
      <c r="B514" s="152"/>
      <c r="C514" s="194" t="s">
        <v>665</v>
      </c>
      <c r="D514" s="194" t="s">
        <v>284</v>
      </c>
      <c r="E514" s="195" t="s">
        <v>666</v>
      </c>
      <c r="F514" s="196" t="s">
        <v>667</v>
      </c>
      <c r="G514" s="197" t="s">
        <v>524</v>
      </c>
      <c r="H514" s="198">
        <v>5</v>
      </c>
      <c r="I514" s="335"/>
      <c r="J514" s="199">
        <f>ROUND(I514*H514,2)</f>
        <v>0</v>
      </c>
      <c r="K514" s="196" t="s">
        <v>131</v>
      </c>
      <c r="L514" s="200"/>
      <c r="M514" s="201" t="s">
        <v>5</v>
      </c>
      <c r="N514" s="202" t="s">
        <v>43</v>
      </c>
      <c r="O514" s="161">
        <v>0</v>
      </c>
      <c r="P514" s="161">
        <f>O514*H514</f>
        <v>0</v>
      </c>
      <c r="Q514" s="161">
        <v>6.9999999999999999E-4</v>
      </c>
      <c r="R514" s="161">
        <f>Q514*H514</f>
        <v>3.5000000000000001E-3</v>
      </c>
      <c r="S514" s="161">
        <v>0</v>
      </c>
      <c r="T514" s="162">
        <f>S514*H514</f>
        <v>0</v>
      </c>
      <c r="AR514" s="24" t="s">
        <v>186</v>
      </c>
      <c r="AT514" s="24" t="s">
        <v>284</v>
      </c>
      <c r="AU514" s="24" t="s">
        <v>82</v>
      </c>
      <c r="AY514" s="24" t="s">
        <v>125</v>
      </c>
      <c r="BE514" s="163">
        <f>IF(N514="základní",J514,0)</f>
        <v>0</v>
      </c>
      <c r="BF514" s="163">
        <f>IF(N514="snížená",J514,0)</f>
        <v>0</v>
      </c>
      <c r="BG514" s="163">
        <f>IF(N514="zákl. přenesená",J514,0)</f>
        <v>0</v>
      </c>
      <c r="BH514" s="163">
        <f>IF(N514="sníž. přenesená",J514,0)</f>
        <v>0</v>
      </c>
      <c r="BI514" s="163">
        <f>IF(N514="nulová",J514,0)</f>
        <v>0</v>
      </c>
      <c r="BJ514" s="24" t="s">
        <v>80</v>
      </c>
      <c r="BK514" s="163">
        <f>ROUND(I514*H514,2)</f>
        <v>0</v>
      </c>
      <c r="BL514" s="24" t="s">
        <v>132</v>
      </c>
      <c r="BM514" s="24" t="s">
        <v>668</v>
      </c>
    </row>
    <row r="515" spans="2:65" s="1" customFormat="1" ht="25.5" customHeight="1">
      <c r="B515" s="152"/>
      <c r="C515" s="153" t="s">
        <v>669</v>
      </c>
      <c r="D515" s="153" t="s">
        <v>127</v>
      </c>
      <c r="E515" s="154" t="s">
        <v>670</v>
      </c>
      <c r="F515" s="155" t="s">
        <v>671</v>
      </c>
      <c r="G515" s="156" t="s">
        <v>524</v>
      </c>
      <c r="H515" s="157">
        <v>18</v>
      </c>
      <c r="I515" s="335"/>
      <c r="J515" s="158">
        <f>ROUND(I515*H515,2)</f>
        <v>0</v>
      </c>
      <c r="K515" s="155" t="s">
        <v>131</v>
      </c>
      <c r="L515" s="38"/>
      <c r="M515" s="159" t="s">
        <v>5</v>
      </c>
      <c r="N515" s="160" t="s">
        <v>43</v>
      </c>
      <c r="O515" s="161">
        <v>0.68300000000000005</v>
      </c>
      <c r="P515" s="161">
        <f>O515*H515</f>
        <v>12.294</v>
      </c>
      <c r="Q515" s="161">
        <v>0</v>
      </c>
      <c r="R515" s="161">
        <f>Q515*H515</f>
        <v>0</v>
      </c>
      <c r="S515" s="161">
        <v>0</v>
      </c>
      <c r="T515" s="162">
        <f>S515*H515</f>
        <v>0</v>
      </c>
      <c r="AR515" s="24" t="s">
        <v>132</v>
      </c>
      <c r="AT515" s="24" t="s">
        <v>127</v>
      </c>
      <c r="AU515" s="24" t="s">
        <v>82</v>
      </c>
      <c r="AY515" s="24" t="s">
        <v>125</v>
      </c>
      <c r="BE515" s="163">
        <f>IF(N515="základní",J515,0)</f>
        <v>0</v>
      </c>
      <c r="BF515" s="163">
        <f>IF(N515="snížená",J515,0)</f>
        <v>0</v>
      </c>
      <c r="BG515" s="163">
        <f>IF(N515="zákl. přenesená",J515,0)</f>
        <v>0</v>
      </c>
      <c r="BH515" s="163">
        <f>IF(N515="sníž. přenesená",J515,0)</f>
        <v>0</v>
      </c>
      <c r="BI515" s="163">
        <f>IF(N515="nulová",J515,0)</f>
        <v>0</v>
      </c>
      <c r="BJ515" s="24" t="s">
        <v>80</v>
      </c>
      <c r="BK515" s="163">
        <f>ROUND(I515*H515,2)</f>
        <v>0</v>
      </c>
      <c r="BL515" s="24" t="s">
        <v>132</v>
      </c>
      <c r="BM515" s="24" t="s">
        <v>672</v>
      </c>
    </row>
    <row r="516" spans="2:65" s="12" customFormat="1">
      <c r="B516" s="173"/>
      <c r="D516" s="164" t="s">
        <v>136</v>
      </c>
      <c r="E516" s="174" t="s">
        <v>5</v>
      </c>
      <c r="F516" s="175" t="s">
        <v>673</v>
      </c>
      <c r="H516" s="176">
        <v>18</v>
      </c>
      <c r="L516" s="173"/>
      <c r="M516" s="177"/>
      <c r="N516" s="178"/>
      <c r="O516" s="178"/>
      <c r="P516" s="178"/>
      <c r="Q516" s="178"/>
      <c r="R516" s="178"/>
      <c r="S516" s="178"/>
      <c r="T516" s="179"/>
      <c r="AT516" s="174" t="s">
        <v>136</v>
      </c>
      <c r="AU516" s="174" t="s">
        <v>82</v>
      </c>
      <c r="AV516" s="12" t="s">
        <v>82</v>
      </c>
      <c r="AW516" s="12" t="s">
        <v>35</v>
      </c>
      <c r="AX516" s="12" t="s">
        <v>80</v>
      </c>
      <c r="AY516" s="174" t="s">
        <v>125</v>
      </c>
    </row>
    <row r="517" spans="2:65" s="1" customFormat="1" ht="16.5" customHeight="1">
      <c r="B517" s="152"/>
      <c r="C517" s="194" t="s">
        <v>674</v>
      </c>
      <c r="D517" s="194" t="s">
        <v>284</v>
      </c>
      <c r="E517" s="195" t="s">
        <v>675</v>
      </c>
      <c r="F517" s="196" t="s">
        <v>676</v>
      </c>
      <c r="G517" s="197" t="s">
        <v>524</v>
      </c>
      <c r="H517" s="198">
        <v>18</v>
      </c>
      <c r="I517" s="335"/>
      <c r="J517" s="199">
        <f>ROUND(I517*H517,2)</f>
        <v>0</v>
      </c>
      <c r="K517" s="196" t="s">
        <v>131</v>
      </c>
      <c r="L517" s="200"/>
      <c r="M517" s="201" t="s">
        <v>5</v>
      </c>
      <c r="N517" s="202" t="s">
        <v>43</v>
      </c>
      <c r="O517" s="161">
        <v>0</v>
      </c>
      <c r="P517" s="161">
        <f>O517*H517</f>
        <v>0</v>
      </c>
      <c r="Q517" s="161">
        <v>6.4000000000000003E-3</v>
      </c>
      <c r="R517" s="161">
        <f>Q517*H517</f>
        <v>0.11520000000000001</v>
      </c>
      <c r="S517" s="161">
        <v>0</v>
      </c>
      <c r="T517" s="162">
        <f>S517*H517</f>
        <v>0</v>
      </c>
      <c r="AR517" s="24" t="s">
        <v>186</v>
      </c>
      <c r="AT517" s="24" t="s">
        <v>284</v>
      </c>
      <c r="AU517" s="24" t="s">
        <v>82</v>
      </c>
      <c r="AY517" s="24" t="s">
        <v>125</v>
      </c>
      <c r="BE517" s="163">
        <f>IF(N517="základní",J517,0)</f>
        <v>0</v>
      </c>
      <c r="BF517" s="163">
        <f>IF(N517="snížená",J517,0)</f>
        <v>0</v>
      </c>
      <c r="BG517" s="163">
        <f>IF(N517="zákl. přenesená",J517,0)</f>
        <v>0</v>
      </c>
      <c r="BH517" s="163">
        <f>IF(N517="sníž. přenesená",J517,0)</f>
        <v>0</v>
      </c>
      <c r="BI517" s="163">
        <f>IF(N517="nulová",J517,0)</f>
        <v>0</v>
      </c>
      <c r="BJ517" s="24" t="s">
        <v>80</v>
      </c>
      <c r="BK517" s="163">
        <f>ROUND(I517*H517,2)</f>
        <v>0</v>
      </c>
      <c r="BL517" s="24" t="s">
        <v>132</v>
      </c>
      <c r="BM517" s="24" t="s">
        <v>677</v>
      </c>
    </row>
    <row r="518" spans="2:65" s="1" customFormat="1" ht="25.5" customHeight="1">
      <c r="B518" s="152"/>
      <c r="C518" s="153" t="s">
        <v>678</v>
      </c>
      <c r="D518" s="153" t="s">
        <v>127</v>
      </c>
      <c r="E518" s="154" t="s">
        <v>679</v>
      </c>
      <c r="F518" s="155" t="s">
        <v>680</v>
      </c>
      <c r="G518" s="156" t="s">
        <v>524</v>
      </c>
      <c r="H518" s="157">
        <v>25</v>
      </c>
      <c r="I518" s="335"/>
      <c r="J518" s="158">
        <f>ROUND(I518*H518,2)</f>
        <v>0</v>
      </c>
      <c r="K518" s="155" t="s">
        <v>131</v>
      </c>
      <c r="L518" s="38"/>
      <c r="M518" s="159" t="s">
        <v>5</v>
      </c>
      <c r="N518" s="160" t="s">
        <v>43</v>
      </c>
      <c r="O518" s="161">
        <v>0.68300000000000005</v>
      </c>
      <c r="P518" s="161">
        <f>O518*H518</f>
        <v>17.075000000000003</v>
      </c>
      <c r="Q518" s="161">
        <v>0</v>
      </c>
      <c r="R518" s="161">
        <f>Q518*H518</f>
        <v>0</v>
      </c>
      <c r="S518" s="161">
        <v>0</v>
      </c>
      <c r="T518" s="162">
        <f>S518*H518</f>
        <v>0</v>
      </c>
      <c r="AR518" s="24" t="s">
        <v>132</v>
      </c>
      <c r="AT518" s="24" t="s">
        <v>127</v>
      </c>
      <c r="AU518" s="24" t="s">
        <v>82</v>
      </c>
      <c r="AY518" s="24" t="s">
        <v>125</v>
      </c>
      <c r="BE518" s="163">
        <f>IF(N518="základní",J518,0)</f>
        <v>0</v>
      </c>
      <c r="BF518" s="163">
        <f>IF(N518="snížená",J518,0)</f>
        <v>0</v>
      </c>
      <c r="BG518" s="163">
        <f>IF(N518="zákl. přenesená",J518,0)</f>
        <v>0</v>
      </c>
      <c r="BH518" s="163">
        <f>IF(N518="sníž. přenesená",J518,0)</f>
        <v>0</v>
      </c>
      <c r="BI518" s="163">
        <f>IF(N518="nulová",J518,0)</f>
        <v>0</v>
      </c>
      <c r="BJ518" s="24" t="s">
        <v>80</v>
      </c>
      <c r="BK518" s="163">
        <f>ROUND(I518*H518,2)</f>
        <v>0</v>
      </c>
      <c r="BL518" s="24" t="s">
        <v>132</v>
      </c>
      <c r="BM518" s="24" t="s">
        <v>681</v>
      </c>
    </row>
    <row r="519" spans="2:65" s="12" customFormat="1">
      <c r="B519" s="173"/>
      <c r="D519" s="164" t="s">
        <v>136</v>
      </c>
      <c r="E519" s="174" t="s">
        <v>5</v>
      </c>
      <c r="F519" s="175" t="s">
        <v>682</v>
      </c>
      <c r="H519" s="176">
        <v>25</v>
      </c>
      <c r="L519" s="173"/>
      <c r="M519" s="177"/>
      <c r="N519" s="178"/>
      <c r="O519" s="178"/>
      <c r="P519" s="178"/>
      <c r="Q519" s="178"/>
      <c r="R519" s="178"/>
      <c r="S519" s="178"/>
      <c r="T519" s="179"/>
      <c r="AT519" s="174" t="s">
        <v>136</v>
      </c>
      <c r="AU519" s="174" t="s">
        <v>82</v>
      </c>
      <c r="AV519" s="12" t="s">
        <v>82</v>
      </c>
      <c r="AW519" s="12" t="s">
        <v>35</v>
      </c>
      <c r="AX519" s="12" t="s">
        <v>80</v>
      </c>
      <c r="AY519" s="174" t="s">
        <v>125</v>
      </c>
    </row>
    <row r="520" spans="2:65" s="1" customFormat="1" ht="16.5" customHeight="1">
      <c r="B520" s="152"/>
      <c r="C520" s="194" t="s">
        <v>683</v>
      </c>
      <c r="D520" s="194" t="s">
        <v>284</v>
      </c>
      <c r="E520" s="195" t="s">
        <v>684</v>
      </c>
      <c r="F520" s="196" t="s">
        <v>685</v>
      </c>
      <c r="G520" s="197" t="s">
        <v>524</v>
      </c>
      <c r="H520" s="198">
        <v>25</v>
      </c>
      <c r="I520" s="335"/>
      <c r="J520" s="199">
        <f>ROUND(I520*H520,2)</f>
        <v>0</v>
      </c>
      <c r="K520" s="196" t="s">
        <v>131</v>
      </c>
      <c r="L520" s="200"/>
      <c r="M520" s="201" t="s">
        <v>5</v>
      </c>
      <c r="N520" s="202" t="s">
        <v>43</v>
      </c>
      <c r="O520" s="161">
        <v>0</v>
      </c>
      <c r="P520" s="161">
        <f>O520*H520</f>
        <v>0</v>
      </c>
      <c r="Q520" s="161">
        <v>5.0000000000000002E-5</v>
      </c>
      <c r="R520" s="161">
        <f>Q520*H520</f>
        <v>1.25E-3</v>
      </c>
      <c r="S520" s="161">
        <v>0</v>
      </c>
      <c r="T520" s="162">
        <f>S520*H520</f>
        <v>0</v>
      </c>
      <c r="AR520" s="24" t="s">
        <v>186</v>
      </c>
      <c r="AT520" s="24" t="s">
        <v>284</v>
      </c>
      <c r="AU520" s="24" t="s">
        <v>82</v>
      </c>
      <c r="AY520" s="24" t="s">
        <v>125</v>
      </c>
      <c r="BE520" s="163">
        <f>IF(N520="základní",J520,0)</f>
        <v>0</v>
      </c>
      <c r="BF520" s="163">
        <f>IF(N520="snížená",J520,0)</f>
        <v>0</v>
      </c>
      <c r="BG520" s="163">
        <f>IF(N520="zákl. přenesená",J520,0)</f>
        <v>0</v>
      </c>
      <c r="BH520" s="163">
        <f>IF(N520="sníž. přenesená",J520,0)</f>
        <v>0</v>
      </c>
      <c r="BI520" s="163">
        <f>IF(N520="nulová",J520,0)</f>
        <v>0</v>
      </c>
      <c r="BJ520" s="24" t="s">
        <v>80</v>
      </c>
      <c r="BK520" s="163">
        <f>ROUND(I520*H520,2)</f>
        <v>0</v>
      </c>
      <c r="BL520" s="24" t="s">
        <v>132</v>
      </c>
      <c r="BM520" s="24" t="s">
        <v>686</v>
      </c>
    </row>
    <row r="521" spans="2:65" s="1" customFormat="1" ht="25.5" customHeight="1">
      <c r="B521" s="152"/>
      <c r="C521" s="153" t="s">
        <v>687</v>
      </c>
      <c r="D521" s="153" t="s">
        <v>127</v>
      </c>
      <c r="E521" s="154" t="s">
        <v>688</v>
      </c>
      <c r="F521" s="155" t="s">
        <v>689</v>
      </c>
      <c r="G521" s="156" t="s">
        <v>524</v>
      </c>
      <c r="H521" s="157">
        <v>2</v>
      </c>
      <c r="I521" s="335"/>
      <c r="J521" s="158">
        <f>ROUND(I521*H521,2)</f>
        <v>0</v>
      </c>
      <c r="K521" s="155" t="s">
        <v>131</v>
      </c>
      <c r="L521" s="38"/>
      <c r="M521" s="159" t="s">
        <v>5</v>
      </c>
      <c r="N521" s="160" t="s">
        <v>43</v>
      </c>
      <c r="O521" s="161">
        <v>1.3480000000000001</v>
      </c>
      <c r="P521" s="161">
        <f>O521*H521</f>
        <v>2.6960000000000002</v>
      </c>
      <c r="Q521" s="161">
        <v>0</v>
      </c>
      <c r="R521" s="161">
        <f>Q521*H521</f>
        <v>0</v>
      </c>
      <c r="S521" s="161">
        <v>0</v>
      </c>
      <c r="T521" s="162">
        <f>S521*H521</f>
        <v>0</v>
      </c>
      <c r="AR521" s="24" t="s">
        <v>132</v>
      </c>
      <c r="AT521" s="24" t="s">
        <v>127</v>
      </c>
      <c r="AU521" s="24" t="s">
        <v>82</v>
      </c>
      <c r="AY521" s="24" t="s">
        <v>125</v>
      </c>
      <c r="BE521" s="163">
        <f>IF(N521="základní",J521,0)</f>
        <v>0</v>
      </c>
      <c r="BF521" s="163">
        <f>IF(N521="snížená",J521,0)</f>
        <v>0</v>
      </c>
      <c r="BG521" s="163">
        <f>IF(N521="zákl. přenesená",J521,0)</f>
        <v>0</v>
      </c>
      <c r="BH521" s="163">
        <f>IF(N521="sníž. přenesená",J521,0)</f>
        <v>0</v>
      </c>
      <c r="BI521" s="163">
        <f>IF(N521="nulová",J521,0)</f>
        <v>0</v>
      </c>
      <c r="BJ521" s="24" t="s">
        <v>80</v>
      </c>
      <c r="BK521" s="163">
        <f>ROUND(I521*H521,2)</f>
        <v>0</v>
      </c>
      <c r="BL521" s="24" t="s">
        <v>132</v>
      </c>
      <c r="BM521" s="24" t="s">
        <v>690</v>
      </c>
    </row>
    <row r="522" spans="2:65" s="12" customFormat="1">
      <c r="B522" s="173"/>
      <c r="D522" s="164" t="s">
        <v>136</v>
      </c>
      <c r="E522" s="174" t="s">
        <v>5</v>
      </c>
      <c r="F522" s="175" t="s">
        <v>691</v>
      </c>
      <c r="H522" s="176">
        <v>2</v>
      </c>
      <c r="L522" s="173"/>
      <c r="M522" s="177"/>
      <c r="N522" s="178"/>
      <c r="O522" s="178"/>
      <c r="P522" s="178"/>
      <c r="Q522" s="178"/>
      <c r="R522" s="178"/>
      <c r="S522" s="178"/>
      <c r="T522" s="179"/>
      <c r="AT522" s="174" t="s">
        <v>136</v>
      </c>
      <c r="AU522" s="174" t="s">
        <v>82</v>
      </c>
      <c r="AV522" s="12" t="s">
        <v>82</v>
      </c>
      <c r="AW522" s="12" t="s">
        <v>35</v>
      </c>
      <c r="AX522" s="12" t="s">
        <v>80</v>
      </c>
      <c r="AY522" s="174" t="s">
        <v>125</v>
      </c>
    </row>
    <row r="523" spans="2:65" s="1" customFormat="1" ht="16.5" customHeight="1">
      <c r="B523" s="152"/>
      <c r="C523" s="194" t="s">
        <v>692</v>
      </c>
      <c r="D523" s="194" t="s">
        <v>284</v>
      </c>
      <c r="E523" s="195" t="s">
        <v>693</v>
      </c>
      <c r="F523" s="196" t="s">
        <v>694</v>
      </c>
      <c r="G523" s="197" t="s">
        <v>524</v>
      </c>
      <c r="H523" s="198">
        <v>2</v>
      </c>
      <c r="I523" s="335"/>
      <c r="J523" s="199">
        <f>ROUND(I523*H523,2)</f>
        <v>0</v>
      </c>
      <c r="K523" s="196" t="s">
        <v>131</v>
      </c>
      <c r="L523" s="200"/>
      <c r="M523" s="201" t="s">
        <v>5</v>
      </c>
      <c r="N523" s="202" t="s">
        <v>43</v>
      </c>
      <c r="O523" s="161">
        <v>0</v>
      </c>
      <c r="P523" s="161">
        <f>O523*H523</f>
        <v>0</v>
      </c>
      <c r="Q523" s="161">
        <v>5.0000000000000001E-3</v>
      </c>
      <c r="R523" s="161">
        <f>Q523*H523</f>
        <v>0.01</v>
      </c>
      <c r="S523" s="161">
        <v>0</v>
      </c>
      <c r="T523" s="162">
        <f>S523*H523</f>
        <v>0</v>
      </c>
      <c r="AR523" s="24" t="s">
        <v>186</v>
      </c>
      <c r="AT523" s="24" t="s">
        <v>284</v>
      </c>
      <c r="AU523" s="24" t="s">
        <v>82</v>
      </c>
      <c r="AY523" s="24" t="s">
        <v>125</v>
      </c>
      <c r="BE523" s="163">
        <f>IF(N523="základní",J523,0)</f>
        <v>0</v>
      </c>
      <c r="BF523" s="163">
        <f>IF(N523="snížená",J523,0)</f>
        <v>0</v>
      </c>
      <c r="BG523" s="163">
        <f>IF(N523="zákl. přenesená",J523,0)</f>
        <v>0</v>
      </c>
      <c r="BH523" s="163">
        <f>IF(N523="sníž. přenesená",J523,0)</f>
        <v>0</v>
      </c>
      <c r="BI523" s="163">
        <f>IF(N523="nulová",J523,0)</f>
        <v>0</v>
      </c>
      <c r="BJ523" s="24" t="s">
        <v>80</v>
      </c>
      <c r="BK523" s="163">
        <f>ROUND(I523*H523,2)</f>
        <v>0</v>
      </c>
      <c r="BL523" s="24" t="s">
        <v>132</v>
      </c>
      <c r="BM523" s="24" t="s">
        <v>695</v>
      </c>
    </row>
    <row r="524" spans="2:65" s="1" customFormat="1" ht="25.5" customHeight="1">
      <c r="B524" s="152"/>
      <c r="C524" s="153" t="s">
        <v>696</v>
      </c>
      <c r="D524" s="153" t="s">
        <v>127</v>
      </c>
      <c r="E524" s="154" t="s">
        <v>697</v>
      </c>
      <c r="F524" s="155" t="s">
        <v>698</v>
      </c>
      <c r="G524" s="156" t="s">
        <v>524</v>
      </c>
      <c r="H524" s="157">
        <v>3</v>
      </c>
      <c r="I524" s="335"/>
      <c r="J524" s="158">
        <f>ROUND(I524*H524,2)</f>
        <v>0</v>
      </c>
      <c r="K524" s="155" t="s">
        <v>131</v>
      </c>
      <c r="L524" s="38"/>
      <c r="M524" s="159" t="s">
        <v>5</v>
      </c>
      <c r="N524" s="160" t="s">
        <v>43</v>
      </c>
      <c r="O524" s="161">
        <v>1.8640000000000001</v>
      </c>
      <c r="P524" s="161">
        <f>O524*H524</f>
        <v>5.5920000000000005</v>
      </c>
      <c r="Q524" s="161">
        <v>0</v>
      </c>
      <c r="R524" s="161">
        <f>Q524*H524</f>
        <v>0</v>
      </c>
      <c r="S524" s="161">
        <v>0</v>
      </c>
      <c r="T524" s="162">
        <f>S524*H524</f>
        <v>0</v>
      </c>
      <c r="AR524" s="24" t="s">
        <v>132</v>
      </c>
      <c r="AT524" s="24" t="s">
        <v>127</v>
      </c>
      <c r="AU524" s="24" t="s">
        <v>82</v>
      </c>
      <c r="AY524" s="24" t="s">
        <v>125</v>
      </c>
      <c r="BE524" s="163">
        <f>IF(N524="základní",J524,0)</f>
        <v>0</v>
      </c>
      <c r="BF524" s="163">
        <f>IF(N524="snížená",J524,0)</f>
        <v>0</v>
      </c>
      <c r="BG524" s="163">
        <f>IF(N524="zákl. přenesená",J524,0)</f>
        <v>0</v>
      </c>
      <c r="BH524" s="163">
        <f>IF(N524="sníž. přenesená",J524,0)</f>
        <v>0</v>
      </c>
      <c r="BI524" s="163">
        <f>IF(N524="nulová",J524,0)</f>
        <v>0</v>
      </c>
      <c r="BJ524" s="24" t="s">
        <v>80</v>
      </c>
      <c r="BK524" s="163">
        <f>ROUND(I524*H524,2)</f>
        <v>0</v>
      </c>
      <c r="BL524" s="24" t="s">
        <v>132</v>
      </c>
      <c r="BM524" s="24" t="s">
        <v>699</v>
      </c>
    </row>
    <row r="525" spans="2:65" s="12" customFormat="1">
      <c r="B525" s="173"/>
      <c r="D525" s="164" t="s">
        <v>136</v>
      </c>
      <c r="E525" s="174" t="s">
        <v>5</v>
      </c>
      <c r="F525" s="175" t="s">
        <v>700</v>
      </c>
      <c r="H525" s="176">
        <v>3</v>
      </c>
      <c r="L525" s="173"/>
      <c r="M525" s="177"/>
      <c r="N525" s="178"/>
      <c r="O525" s="178"/>
      <c r="P525" s="178"/>
      <c r="Q525" s="178"/>
      <c r="R525" s="178"/>
      <c r="S525" s="178"/>
      <c r="T525" s="179"/>
      <c r="AT525" s="174" t="s">
        <v>136</v>
      </c>
      <c r="AU525" s="174" t="s">
        <v>82</v>
      </c>
      <c r="AV525" s="12" t="s">
        <v>82</v>
      </c>
      <c r="AW525" s="12" t="s">
        <v>35</v>
      </c>
      <c r="AX525" s="12" t="s">
        <v>80</v>
      </c>
      <c r="AY525" s="174" t="s">
        <v>125</v>
      </c>
    </row>
    <row r="526" spans="2:65" s="1" customFormat="1" ht="16.5" customHeight="1">
      <c r="B526" s="152"/>
      <c r="C526" s="194" t="s">
        <v>701</v>
      </c>
      <c r="D526" s="194" t="s">
        <v>284</v>
      </c>
      <c r="E526" s="195" t="s">
        <v>702</v>
      </c>
      <c r="F526" s="196" t="s">
        <v>703</v>
      </c>
      <c r="G526" s="197" t="s">
        <v>524</v>
      </c>
      <c r="H526" s="198">
        <v>3</v>
      </c>
      <c r="I526" s="335"/>
      <c r="J526" s="199">
        <f>ROUND(I526*H526,2)</f>
        <v>0</v>
      </c>
      <c r="K526" s="196" t="s">
        <v>131</v>
      </c>
      <c r="L526" s="200"/>
      <c r="M526" s="201" t="s">
        <v>5</v>
      </c>
      <c r="N526" s="202" t="s">
        <v>43</v>
      </c>
      <c r="O526" s="161">
        <v>0</v>
      </c>
      <c r="P526" s="161">
        <f>O526*H526</f>
        <v>0</v>
      </c>
      <c r="Q526" s="161">
        <v>8.8000000000000005E-3</v>
      </c>
      <c r="R526" s="161">
        <f>Q526*H526</f>
        <v>2.64E-2</v>
      </c>
      <c r="S526" s="161">
        <v>0</v>
      </c>
      <c r="T526" s="162">
        <f>S526*H526</f>
        <v>0</v>
      </c>
      <c r="AR526" s="24" t="s">
        <v>186</v>
      </c>
      <c r="AT526" s="24" t="s">
        <v>284</v>
      </c>
      <c r="AU526" s="24" t="s">
        <v>82</v>
      </c>
      <c r="AY526" s="24" t="s">
        <v>125</v>
      </c>
      <c r="BE526" s="163">
        <f>IF(N526="základní",J526,0)</f>
        <v>0</v>
      </c>
      <c r="BF526" s="163">
        <f>IF(N526="snížená",J526,0)</f>
        <v>0</v>
      </c>
      <c r="BG526" s="163">
        <f>IF(N526="zákl. přenesená",J526,0)</f>
        <v>0</v>
      </c>
      <c r="BH526" s="163">
        <f>IF(N526="sníž. přenesená",J526,0)</f>
        <v>0</v>
      </c>
      <c r="BI526" s="163">
        <f>IF(N526="nulová",J526,0)</f>
        <v>0</v>
      </c>
      <c r="BJ526" s="24" t="s">
        <v>80</v>
      </c>
      <c r="BK526" s="163">
        <f>ROUND(I526*H526,2)</f>
        <v>0</v>
      </c>
      <c r="BL526" s="24" t="s">
        <v>132</v>
      </c>
      <c r="BM526" s="24" t="s">
        <v>704</v>
      </c>
    </row>
    <row r="527" spans="2:65" s="1" customFormat="1" ht="16.5" customHeight="1">
      <c r="B527" s="152"/>
      <c r="C527" s="153" t="s">
        <v>705</v>
      </c>
      <c r="D527" s="153" t="s">
        <v>127</v>
      </c>
      <c r="E527" s="154" t="s">
        <v>706</v>
      </c>
      <c r="F527" s="155" t="s">
        <v>707</v>
      </c>
      <c r="G527" s="156" t="s">
        <v>524</v>
      </c>
      <c r="H527" s="157">
        <v>1</v>
      </c>
      <c r="I527" s="335"/>
      <c r="J527" s="158">
        <f>ROUND(I527*H527,2)</f>
        <v>0</v>
      </c>
      <c r="K527" s="155" t="s">
        <v>131</v>
      </c>
      <c r="L527" s="38"/>
      <c r="M527" s="159" t="s">
        <v>5</v>
      </c>
      <c r="N527" s="160" t="s">
        <v>43</v>
      </c>
      <c r="O527" s="161">
        <v>5.96</v>
      </c>
      <c r="P527" s="161">
        <f>O527*H527</f>
        <v>5.96</v>
      </c>
      <c r="Q527" s="161">
        <v>0.22425999999999999</v>
      </c>
      <c r="R527" s="161">
        <f>Q527*H527</f>
        <v>0.22425999999999999</v>
      </c>
      <c r="S527" s="161">
        <v>0</v>
      </c>
      <c r="T527" s="162">
        <f>S527*H527</f>
        <v>0</v>
      </c>
      <c r="AR527" s="24" t="s">
        <v>132</v>
      </c>
      <c r="AT527" s="24" t="s">
        <v>127</v>
      </c>
      <c r="AU527" s="24" t="s">
        <v>82</v>
      </c>
      <c r="AY527" s="24" t="s">
        <v>125</v>
      </c>
      <c r="BE527" s="163">
        <f>IF(N527="základní",J527,0)</f>
        <v>0</v>
      </c>
      <c r="BF527" s="163">
        <f>IF(N527="snížená",J527,0)</f>
        <v>0</v>
      </c>
      <c r="BG527" s="163">
        <f>IF(N527="zákl. přenesená",J527,0)</f>
        <v>0</v>
      </c>
      <c r="BH527" s="163">
        <f>IF(N527="sníž. přenesená",J527,0)</f>
        <v>0</v>
      </c>
      <c r="BI527" s="163">
        <f>IF(N527="nulová",J527,0)</f>
        <v>0</v>
      </c>
      <c r="BJ527" s="24" t="s">
        <v>80</v>
      </c>
      <c r="BK527" s="163">
        <f>ROUND(I527*H527,2)</f>
        <v>0</v>
      </c>
      <c r="BL527" s="24" t="s">
        <v>132</v>
      </c>
      <c r="BM527" s="24" t="s">
        <v>708</v>
      </c>
    </row>
    <row r="528" spans="2:65" s="1" customFormat="1" ht="16.5" customHeight="1">
      <c r="B528" s="152"/>
      <c r="C528" s="194" t="s">
        <v>709</v>
      </c>
      <c r="D528" s="194" t="s">
        <v>284</v>
      </c>
      <c r="E528" s="195" t="s">
        <v>710</v>
      </c>
      <c r="F528" s="196" t="s">
        <v>711</v>
      </c>
      <c r="G528" s="197" t="s">
        <v>524</v>
      </c>
      <c r="H528" s="198">
        <v>1</v>
      </c>
      <c r="I528" s="335"/>
      <c r="J528" s="199">
        <f>ROUND(I528*H528,2)</f>
        <v>0</v>
      </c>
      <c r="K528" s="196" t="s">
        <v>5</v>
      </c>
      <c r="L528" s="200"/>
      <c r="M528" s="201" t="s">
        <v>5</v>
      </c>
      <c r="N528" s="202" t="s">
        <v>43</v>
      </c>
      <c r="O528" s="161">
        <v>0</v>
      </c>
      <c r="P528" s="161">
        <f>O528*H528</f>
        <v>0</v>
      </c>
      <c r="Q528" s="161">
        <v>8.14E-2</v>
      </c>
      <c r="R528" s="161">
        <f>Q528*H528</f>
        <v>8.14E-2</v>
      </c>
      <c r="S528" s="161">
        <v>0</v>
      </c>
      <c r="T528" s="162">
        <f>S528*H528</f>
        <v>0</v>
      </c>
      <c r="AR528" s="24" t="s">
        <v>186</v>
      </c>
      <c r="AT528" s="24" t="s">
        <v>284</v>
      </c>
      <c r="AU528" s="24" t="s">
        <v>82</v>
      </c>
      <c r="AY528" s="24" t="s">
        <v>125</v>
      </c>
      <c r="BE528" s="163">
        <f>IF(N528="základní",J528,0)</f>
        <v>0</v>
      </c>
      <c r="BF528" s="163">
        <f>IF(N528="snížená",J528,0)</f>
        <v>0</v>
      </c>
      <c r="BG528" s="163">
        <f>IF(N528="zákl. přenesená",J528,0)</f>
        <v>0</v>
      </c>
      <c r="BH528" s="163">
        <f>IF(N528="sníž. přenesená",J528,0)</f>
        <v>0</v>
      </c>
      <c r="BI528" s="163">
        <f>IF(N528="nulová",J528,0)</f>
        <v>0</v>
      </c>
      <c r="BJ528" s="24" t="s">
        <v>80</v>
      </c>
      <c r="BK528" s="163">
        <f>ROUND(I528*H528,2)</f>
        <v>0</v>
      </c>
      <c r="BL528" s="24" t="s">
        <v>132</v>
      </c>
      <c r="BM528" s="24" t="s">
        <v>712</v>
      </c>
    </row>
    <row r="529" spans="2:65" s="1" customFormat="1" ht="16.5" customHeight="1">
      <c r="B529" s="152"/>
      <c r="C529" s="153" t="s">
        <v>713</v>
      </c>
      <c r="D529" s="153" t="s">
        <v>127</v>
      </c>
      <c r="E529" s="154" t="s">
        <v>714</v>
      </c>
      <c r="F529" s="155" t="s">
        <v>715</v>
      </c>
      <c r="G529" s="156" t="s">
        <v>716</v>
      </c>
      <c r="H529" s="157">
        <v>4</v>
      </c>
      <c r="I529" s="335"/>
      <c r="J529" s="158">
        <f>ROUND(I529*H529,2)</f>
        <v>0</v>
      </c>
      <c r="K529" s="155" t="s">
        <v>131</v>
      </c>
      <c r="L529" s="38"/>
      <c r="M529" s="159" t="s">
        <v>5</v>
      </c>
      <c r="N529" s="160" t="s">
        <v>43</v>
      </c>
      <c r="O529" s="161">
        <v>0.83599999999999997</v>
      </c>
      <c r="P529" s="161">
        <f>O529*H529</f>
        <v>3.3439999999999999</v>
      </c>
      <c r="Q529" s="161">
        <v>3.1E-4</v>
      </c>
      <c r="R529" s="161">
        <f>Q529*H529</f>
        <v>1.24E-3</v>
      </c>
      <c r="S529" s="161">
        <v>0</v>
      </c>
      <c r="T529" s="162">
        <f>S529*H529</f>
        <v>0</v>
      </c>
      <c r="AR529" s="24" t="s">
        <v>132</v>
      </c>
      <c r="AT529" s="24" t="s">
        <v>127</v>
      </c>
      <c r="AU529" s="24" t="s">
        <v>82</v>
      </c>
      <c r="AY529" s="24" t="s">
        <v>125</v>
      </c>
      <c r="BE529" s="163">
        <f>IF(N529="základní",J529,0)</f>
        <v>0</v>
      </c>
      <c r="BF529" s="163">
        <f>IF(N529="snížená",J529,0)</f>
        <v>0</v>
      </c>
      <c r="BG529" s="163">
        <f>IF(N529="zákl. přenesená",J529,0)</f>
        <v>0</v>
      </c>
      <c r="BH529" s="163">
        <f>IF(N529="sníž. přenesená",J529,0)</f>
        <v>0</v>
      </c>
      <c r="BI529" s="163">
        <f>IF(N529="nulová",J529,0)</f>
        <v>0</v>
      </c>
      <c r="BJ529" s="24" t="s">
        <v>80</v>
      </c>
      <c r="BK529" s="163">
        <f>ROUND(I529*H529,2)</f>
        <v>0</v>
      </c>
      <c r="BL529" s="24" t="s">
        <v>132</v>
      </c>
      <c r="BM529" s="24" t="s">
        <v>717</v>
      </c>
    </row>
    <row r="530" spans="2:65" s="11" customFormat="1">
      <c r="B530" s="167"/>
      <c r="D530" s="164" t="s">
        <v>136</v>
      </c>
      <c r="E530" s="168" t="s">
        <v>5</v>
      </c>
      <c r="F530" s="169" t="s">
        <v>618</v>
      </c>
      <c r="H530" s="168" t="s">
        <v>5</v>
      </c>
      <c r="L530" s="167"/>
      <c r="M530" s="170"/>
      <c r="N530" s="171"/>
      <c r="O530" s="171"/>
      <c r="P530" s="171"/>
      <c r="Q530" s="171"/>
      <c r="R530" s="171"/>
      <c r="S530" s="171"/>
      <c r="T530" s="172"/>
      <c r="AT530" s="168" t="s">
        <v>136</v>
      </c>
      <c r="AU530" s="168" t="s">
        <v>82</v>
      </c>
      <c r="AV530" s="11" t="s">
        <v>80</v>
      </c>
      <c r="AW530" s="11" t="s">
        <v>35</v>
      </c>
      <c r="AX530" s="11" t="s">
        <v>72</v>
      </c>
      <c r="AY530" s="168" t="s">
        <v>125</v>
      </c>
    </row>
    <row r="531" spans="2:65" s="12" customFormat="1">
      <c r="B531" s="173"/>
      <c r="D531" s="164" t="s">
        <v>136</v>
      </c>
      <c r="E531" s="174" t="s">
        <v>5</v>
      </c>
      <c r="F531" s="175" t="s">
        <v>718</v>
      </c>
      <c r="H531" s="176">
        <v>4</v>
      </c>
      <c r="L531" s="173"/>
      <c r="M531" s="177"/>
      <c r="N531" s="178"/>
      <c r="O531" s="178"/>
      <c r="P531" s="178"/>
      <c r="Q531" s="178"/>
      <c r="R531" s="178"/>
      <c r="S531" s="178"/>
      <c r="T531" s="179"/>
      <c r="AT531" s="174" t="s">
        <v>136</v>
      </c>
      <c r="AU531" s="174" t="s">
        <v>82</v>
      </c>
      <c r="AV531" s="12" t="s">
        <v>82</v>
      </c>
      <c r="AW531" s="12" t="s">
        <v>35</v>
      </c>
      <c r="AX531" s="12" t="s">
        <v>80</v>
      </c>
      <c r="AY531" s="174" t="s">
        <v>125</v>
      </c>
    </row>
    <row r="532" spans="2:65" s="1" customFormat="1" ht="16.5" customHeight="1">
      <c r="B532" s="152"/>
      <c r="C532" s="153" t="s">
        <v>719</v>
      </c>
      <c r="D532" s="153" t="s">
        <v>127</v>
      </c>
      <c r="E532" s="154" t="s">
        <v>720</v>
      </c>
      <c r="F532" s="155" t="s">
        <v>721</v>
      </c>
      <c r="G532" s="156" t="s">
        <v>716</v>
      </c>
      <c r="H532" s="157">
        <v>7</v>
      </c>
      <c r="I532" s="335"/>
      <c r="J532" s="158">
        <f>ROUND(I532*H532,2)</f>
        <v>0</v>
      </c>
      <c r="K532" s="155" t="s">
        <v>131</v>
      </c>
      <c r="L532" s="38"/>
      <c r="M532" s="159" t="s">
        <v>5</v>
      </c>
      <c r="N532" s="160" t="s">
        <v>43</v>
      </c>
      <c r="O532" s="161">
        <v>0.84399999999999997</v>
      </c>
      <c r="P532" s="161">
        <f>O532*H532</f>
        <v>5.9079999999999995</v>
      </c>
      <c r="Q532" s="161">
        <v>3.1E-4</v>
      </c>
      <c r="R532" s="161">
        <f>Q532*H532</f>
        <v>2.1700000000000001E-3</v>
      </c>
      <c r="S532" s="161">
        <v>0</v>
      </c>
      <c r="T532" s="162">
        <f>S532*H532</f>
        <v>0</v>
      </c>
      <c r="AR532" s="24" t="s">
        <v>132</v>
      </c>
      <c r="AT532" s="24" t="s">
        <v>127</v>
      </c>
      <c r="AU532" s="24" t="s">
        <v>82</v>
      </c>
      <c r="AY532" s="24" t="s">
        <v>125</v>
      </c>
      <c r="BE532" s="163">
        <f>IF(N532="základní",J532,0)</f>
        <v>0</v>
      </c>
      <c r="BF532" s="163">
        <f>IF(N532="snížená",J532,0)</f>
        <v>0</v>
      </c>
      <c r="BG532" s="163">
        <f>IF(N532="zákl. přenesená",J532,0)</f>
        <v>0</v>
      </c>
      <c r="BH532" s="163">
        <f>IF(N532="sníž. přenesená",J532,0)</f>
        <v>0</v>
      </c>
      <c r="BI532" s="163">
        <f>IF(N532="nulová",J532,0)</f>
        <v>0</v>
      </c>
      <c r="BJ532" s="24" t="s">
        <v>80</v>
      </c>
      <c r="BK532" s="163">
        <f>ROUND(I532*H532,2)</f>
        <v>0</v>
      </c>
      <c r="BL532" s="24" t="s">
        <v>132</v>
      </c>
      <c r="BM532" s="24" t="s">
        <v>722</v>
      </c>
    </row>
    <row r="533" spans="2:65" s="11" customFormat="1">
      <c r="B533" s="167"/>
      <c r="D533" s="164" t="s">
        <v>136</v>
      </c>
      <c r="E533" s="168" t="s">
        <v>5</v>
      </c>
      <c r="F533" s="169" t="s">
        <v>618</v>
      </c>
      <c r="H533" s="168" t="s">
        <v>5</v>
      </c>
      <c r="L533" s="167"/>
      <c r="M533" s="170"/>
      <c r="N533" s="171"/>
      <c r="O533" s="171"/>
      <c r="P533" s="171"/>
      <c r="Q533" s="171"/>
      <c r="R533" s="171"/>
      <c r="S533" s="171"/>
      <c r="T533" s="172"/>
      <c r="AT533" s="168" t="s">
        <v>136</v>
      </c>
      <c r="AU533" s="168" t="s">
        <v>82</v>
      </c>
      <c r="AV533" s="11" t="s">
        <v>80</v>
      </c>
      <c r="AW533" s="11" t="s">
        <v>35</v>
      </c>
      <c r="AX533" s="11" t="s">
        <v>72</v>
      </c>
      <c r="AY533" s="168" t="s">
        <v>125</v>
      </c>
    </row>
    <row r="534" spans="2:65" s="12" customFormat="1">
      <c r="B534" s="173"/>
      <c r="D534" s="164" t="s">
        <v>136</v>
      </c>
      <c r="E534" s="174" t="s">
        <v>5</v>
      </c>
      <c r="F534" s="175" t="s">
        <v>723</v>
      </c>
      <c r="H534" s="176">
        <v>7</v>
      </c>
      <c r="L534" s="173"/>
      <c r="M534" s="177"/>
      <c r="N534" s="178"/>
      <c r="O534" s="178"/>
      <c r="P534" s="178"/>
      <c r="Q534" s="178"/>
      <c r="R534" s="178"/>
      <c r="S534" s="178"/>
      <c r="T534" s="179"/>
      <c r="AT534" s="174" t="s">
        <v>136</v>
      </c>
      <c r="AU534" s="174" t="s">
        <v>82</v>
      </c>
      <c r="AV534" s="12" t="s">
        <v>82</v>
      </c>
      <c r="AW534" s="12" t="s">
        <v>35</v>
      </c>
      <c r="AX534" s="12" t="s">
        <v>80</v>
      </c>
      <c r="AY534" s="174" t="s">
        <v>125</v>
      </c>
    </row>
    <row r="535" spans="2:65" s="1" customFormat="1" ht="16.5" customHeight="1">
      <c r="B535" s="152"/>
      <c r="C535" s="153" t="s">
        <v>724</v>
      </c>
      <c r="D535" s="153" t="s">
        <v>127</v>
      </c>
      <c r="E535" s="154" t="s">
        <v>725</v>
      </c>
      <c r="F535" s="155" t="s">
        <v>726</v>
      </c>
      <c r="G535" s="156" t="s">
        <v>716</v>
      </c>
      <c r="H535" s="157">
        <v>8</v>
      </c>
      <c r="I535" s="335"/>
      <c r="J535" s="158">
        <f>ROUND(I535*H535,2)</f>
        <v>0</v>
      </c>
      <c r="K535" s="155" t="s">
        <v>131</v>
      </c>
      <c r="L535" s="38"/>
      <c r="M535" s="159" t="s">
        <v>5</v>
      </c>
      <c r="N535" s="160" t="s">
        <v>43</v>
      </c>
      <c r="O535" s="161">
        <v>1.8720000000000001</v>
      </c>
      <c r="P535" s="161">
        <f>O535*H535</f>
        <v>14.976000000000001</v>
      </c>
      <c r="Q535" s="161">
        <v>2.5000000000000001E-4</v>
      </c>
      <c r="R535" s="161">
        <f>Q535*H535</f>
        <v>2E-3</v>
      </c>
      <c r="S535" s="161">
        <v>0</v>
      </c>
      <c r="T535" s="162">
        <f>S535*H535</f>
        <v>0</v>
      </c>
      <c r="AR535" s="24" t="s">
        <v>132</v>
      </c>
      <c r="AT535" s="24" t="s">
        <v>127</v>
      </c>
      <c r="AU535" s="24" t="s">
        <v>82</v>
      </c>
      <c r="AY535" s="24" t="s">
        <v>125</v>
      </c>
      <c r="BE535" s="163">
        <f>IF(N535="základní",J535,0)</f>
        <v>0</v>
      </c>
      <c r="BF535" s="163">
        <f>IF(N535="snížená",J535,0)</f>
        <v>0</v>
      </c>
      <c r="BG535" s="163">
        <f>IF(N535="zákl. přenesená",J535,0)</f>
        <v>0</v>
      </c>
      <c r="BH535" s="163">
        <f>IF(N535="sníž. přenesená",J535,0)</f>
        <v>0</v>
      </c>
      <c r="BI535" s="163">
        <f>IF(N535="nulová",J535,0)</f>
        <v>0</v>
      </c>
      <c r="BJ535" s="24" t="s">
        <v>80</v>
      </c>
      <c r="BK535" s="163">
        <f>ROUND(I535*H535,2)</f>
        <v>0</v>
      </c>
      <c r="BL535" s="24" t="s">
        <v>132</v>
      </c>
      <c r="BM535" s="24" t="s">
        <v>727</v>
      </c>
    </row>
    <row r="536" spans="2:65" s="11" customFormat="1">
      <c r="B536" s="167"/>
      <c r="D536" s="164" t="s">
        <v>136</v>
      </c>
      <c r="E536" s="168" t="s">
        <v>5</v>
      </c>
      <c r="F536" s="169" t="s">
        <v>618</v>
      </c>
      <c r="H536" s="168" t="s">
        <v>5</v>
      </c>
      <c r="L536" s="167"/>
      <c r="M536" s="170"/>
      <c r="N536" s="171"/>
      <c r="O536" s="171"/>
      <c r="P536" s="171"/>
      <c r="Q536" s="171"/>
      <c r="R536" s="171"/>
      <c r="S536" s="171"/>
      <c r="T536" s="172"/>
      <c r="AT536" s="168" t="s">
        <v>136</v>
      </c>
      <c r="AU536" s="168" t="s">
        <v>82</v>
      </c>
      <c r="AV536" s="11" t="s">
        <v>80</v>
      </c>
      <c r="AW536" s="11" t="s">
        <v>35</v>
      </c>
      <c r="AX536" s="11" t="s">
        <v>72</v>
      </c>
      <c r="AY536" s="168" t="s">
        <v>125</v>
      </c>
    </row>
    <row r="537" spans="2:65" s="12" customFormat="1">
      <c r="B537" s="173"/>
      <c r="D537" s="164" t="s">
        <v>136</v>
      </c>
      <c r="E537" s="174" t="s">
        <v>5</v>
      </c>
      <c r="F537" s="175" t="s">
        <v>186</v>
      </c>
      <c r="H537" s="176">
        <v>8</v>
      </c>
      <c r="L537" s="173"/>
      <c r="M537" s="177"/>
      <c r="N537" s="178"/>
      <c r="O537" s="178"/>
      <c r="P537" s="178"/>
      <c r="Q537" s="178"/>
      <c r="R537" s="178"/>
      <c r="S537" s="178"/>
      <c r="T537" s="179"/>
      <c r="AT537" s="174" t="s">
        <v>136</v>
      </c>
      <c r="AU537" s="174" t="s">
        <v>82</v>
      </c>
      <c r="AV537" s="12" t="s">
        <v>82</v>
      </c>
      <c r="AW537" s="12" t="s">
        <v>35</v>
      </c>
      <c r="AX537" s="12" t="s">
        <v>80</v>
      </c>
      <c r="AY537" s="174" t="s">
        <v>125</v>
      </c>
    </row>
    <row r="538" spans="2:65" s="1" customFormat="1" ht="16.5" customHeight="1">
      <c r="B538" s="152"/>
      <c r="C538" s="153" t="s">
        <v>728</v>
      </c>
      <c r="D538" s="153" t="s">
        <v>127</v>
      </c>
      <c r="E538" s="154" t="s">
        <v>729</v>
      </c>
      <c r="F538" s="155" t="s">
        <v>730</v>
      </c>
      <c r="G538" s="156" t="s">
        <v>716</v>
      </c>
      <c r="H538" s="157">
        <v>10</v>
      </c>
      <c r="I538" s="335"/>
      <c r="J538" s="158">
        <f>ROUND(I538*H538,2)</f>
        <v>0</v>
      </c>
      <c r="K538" s="155" t="s">
        <v>131</v>
      </c>
      <c r="L538" s="38"/>
      <c r="M538" s="159" t="s">
        <v>5</v>
      </c>
      <c r="N538" s="160" t="s">
        <v>43</v>
      </c>
      <c r="O538" s="161">
        <v>2.0219999999999998</v>
      </c>
      <c r="P538" s="161">
        <f>O538*H538</f>
        <v>20.22</v>
      </c>
      <c r="Q538" s="161">
        <v>5.0000000000000001E-4</v>
      </c>
      <c r="R538" s="161">
        <f>Q538*H538</f>
        <v>5.0000000000000001E-3</v>
      </c>
      <c r="S538" s="161">
        <v>0</v>
      </c>
      <c r="T538" s="162">
        <f>S538*H538</f>
        <v>0</v>
      </c>
      <c r="AR538" s="24" t="s">
        <v>132</v>
      </c>
      <c r="AT538" s="24" t="s">
        <v>127</v>
      </c>
      <c r="AU538" s="24" t="s">
        <v>82</v>
      </c>
      <c r="AY538" s="24" t="s">
        <v>125</v>
      </c>
      <c r="BE538" s="163">
        <f>IF(N538="základní",J538,0)</f>
        <v>0</v>
      </c>
      <c r="BF538" s="163">
        <f>IF(N538="snížená",J538,0)</f>
        <v>0</v>
      </c>
      <c r="BG538" s="163">
        <f>IF(N538="zákl. přenesená",J538,0)</f>
        <v>0</v>
      </c>
      <c r="BH538" s="163">
        <f>IF(N538="sníž. přenesená",J538,0)</f>
        <v>0</v>
      </c>
      <c r="BI538" s="163">
        <f>IF(N538="nulová",J538,0)</f>
        <v>0</v>
      </c>
      <c r="BJ538" s="24" t="s">
        <v>80</v>
      </c>
      <c r="BK538" s="163">
        <f>ROUND(I538*H538,2)</f>
        <v>0</v>
      </c>
      <c r="BL538" s="24" t="s">
        <v>132</v>
      </c>
      <c r="BM538" s="24" t="s">
        <v>731</v>
      </c>
    </row>
    <row r="539" spans="2:65" s="11" customFormat="1">
      <c r="B539" s="167"/>
      <c r="D539" s="164" t="s">
        <v>136</v>
      </c>
      <c r="E539" s="168" t="s">
        <v>5</v>
      </c>
      <c r="F539" s="169" t="s">
        <v>618</v>
      </c>
      <c r="H539" s="168" t="s">
        <v>5</v>
      </c>
      <c r="L539" s="167"/>
      <c r="M539" s="170"/>
      <c r="N539" s="171"/>
      <c r="O539" s="171"/>
      <c r="P539" s="171"/>
      <c r="Q539" s="171"/>
      <c r="R539" s="171"/>
      <c r="S539" s="171"/>
      <c r="T539" s="172"/>
      <c r="AT539" s="168" t="s">
        <v>136</v>
      </c>
      <c r="AU539" s="168" t="s">
        <v>82</v>
      </c>
      <c r="AV539" s="11" t="s">
        <v>80</v>
      </c>
      <c r="AW539" s="11" t="s">
        <v>35</v>
      </c>
      <c r="AX539" s="11" t="s">
        <v>72</v>
      </c>
      <c r="AY539" s="168" t="s">
        <v>125</v>
      </c>
    </row>
    <row r="540" spans="2:65" s="12" customFormat="1">
      <c r="B540" s="173"/>
      <c r="D540" s="164" t="s">
        <v>136</v>
      </c>
      <c r="E540" s="174" t="s">
        <v>5</v>
      </c>
      <c r="F540" s="175" t="s">
        <v>202</v>
      </c>
      <c r="H540" s="176">
        <v>10</v>
      </c>
      <c r="L540" s="173"/>
      <c r="M540" s="177"/>
      <c r="N540" s="178"/>
      <c r="O540" s="178"/>
      <c r="P540" s="178"/>
      <c r="Q540" s="178"/>
      <c r="R540" s="178"/>
      <c r="S540" s="178"/>
      <c r="T540" s="179"/>
      <c r="AT540" s="174" t="s">
        <v>136</v>
      </c>
      <c r="AU540" s="174" t="s">
        <v>82</v>
      </c>
      <c r="AV540" s="12" t="s">
        <v>82</v>
      </c>
      <c r="AW540" s="12" t="s">
        <v>35</v>
      </c>
      <c r="AX540" s="12" t="s">
        <v>80</v>
      </c>
      <c r="AY540" s="174" t="s">
        <v>125</v>
      </c>
    </row>
    <row r="541" spans="2:65" s="1" customFormat="1" ht="16.5" customHeight="1">
      <c r="B541" s="152"/>
      <c r="C541" s="153" t="s">
        <v>732</v>
      </c>
      <c r="D541" s="153" t="s">
        <v>127</v>
      </c>
      <c r="E541" s="154" t="s">
        <v>733</v>
      </c>
      <c r="F541" s="155" t="s">
        <v>734</v>
      </c>
      <c r="G541" s="156" t="s">
        <v>524</v>
      </c>
      <c r="H541" s="157">
        <v>42</v>
      </c>
      <c r="I541" s="335"/>
      <c r="J541" s="158">
        <f>ROUND(I541*H541,2)</f>
        <v>0</v>
      </c>
      <c r="K541" s="155" t="s">
        <v>131</v>
      </c>
      <c r="L541" s="38"/>
      <c r="M541" s="159" t="s">
        <v>5</v>
      </c>
      <c r="N541" s="160" t="s">
        <v>43</v>
      </c>
      <c r="O541" s="161">
        <v>1.5620000000000001</v>
      </c>
      <c r="P541" s="161">
        <f>O541*H541</f>
        <v>65.603999999999999</v>
      </c>
      <c r="Q541" s="161">
        <v>9.1800000000000007E-3</v>
      </c>
      <c r="R541" s="161">
        <f>Q541*H541</f>
        <v>0.38556000000000001</v>
      </c>
      <c r="S541" s="161">
        <v>0</v>
      </c>
      <c r="T541" s="162">
        <f>S541*H541</f>
        <v>0</v>
      </c>
      <c r="AR541" s="24" t="s">
        <v>132</v>
      </c>
      <c r="AT541" s="24" t="s">
        <v>127</v>
      </c>
      <c r="AU541" s="24" t="s">
        <v>82</v>
      </c>
      <c r="AY541" s="24" t="s">
        <v>125</v>
      </c>
      <c r="BE541" s="163">
        <f>IF(N541="základní",J541,0)</f>
        <v>0</v>
      </c>
      <c r="BF541" s="163">
        <f>IF(N541="snížená",J541,0)</f>
        <v>0</v>
      </c>
      <c r="BG541" s="163">
        <f>IF(N541="zákl. přenesená",J541,0)</f>
        <v>0</v>
      </c>
      <c r="BH541" s="163">
        <f>IF(N541="sníž. přenesená",J541,0)</f>
        <v>0</v>
      </c>
      <c r="BI541" s="163">
        <f>IF(N541="nulová",J541,0)</f>
        <v>0</v>
      </c>
      <c r="BJ541" s="24" t="s">
        <v>80</v>
      </c>
      <c r="BK541" s="163">
        <f>ROUND(I541*H541,2)</f>
        <v>0</v>
      </c>
      <c r="BL541" s="24" t="s">
        <v>132</v>
      </c>
      <c r="BM541" s="24" t="s">
        <v>735</v>
      </c>
    </row>
    <row r="542" spans="2:65" s="11" customFormat="1">
      <c r="B542" s="167"/>
      <c r="D542" s="164" t="s">
        <v>136</v>
      </c>
      <c r="E542" s="168" t="s">
        <v>5</v>
      </c>
      <c r="F542" s="169" t="s">
        <v>536</v>
      </c>
      <c r="H542" s="168" t="s">
        <v>5</v>
      </c>
      <c r="L542" s="167"/>
      <c r="M542" s="170"/>
      <c r="N542" s="171"/>
      <c r="O542" s="171"/>
      <c r="P542" s="171"/>
      <c r="Q542" s="171"/>
      <c r="R542" s="171"/>
      <c r="S542" s="171"/>
      <c r="T542" s="172"/>
      <c r="AT542" s="168" t="s">
        <v>136</v>
      </c>
      <c r="AU542" s="168" t="s">
        <v>82</v>
      </c>
      <c r="AV542" s="11" t="s">
        <v>80</v>
      </c>
      <c r="AW542" s="11" t="s">
        <v>35</v>
      </c>
      <c r="AX542" s="11" t="s">
        <v>72</v>
      </c>
      <c r="AY542" s="168" t="s">
        <v>125</v>
      </c>
    </row>
    <row r="543" spans="2:65" s="12" customFormat="1">
      <c r="B543" s="173"/>
      <c r="D543" s="164" t="s">
        <v>136</v>
      </c>
      <c r="E543" s="174" t="s">
        <v>5</v>
      </c>
      <c r="F543" s="175" t="s">
        <v>736</v>
      </c>
      <c r="H543" s="176">
        <v>36</v>
      </c>
      <c r="L543" s="173"/>
      <c r="M543" s="177"/>
      <c r="N543" s="178"/>
      <c r="O543" s="178"/>
      <c r="P543" s="178"/>
      <c r="Q543" s="178"/>
      <c r="R543" s="178"/>
      <c r="S543" s="178"/>
      <c r="T543" s="179"/>
      <c r="AT543" s="174" t="s">
        <v>136</v>
      </c>
      <c r="AU543" s="174" t="s">
        <v>82</v>
      </c>
      <c r="AV543" s="12" t="s">
        <v>82</v>
      </c>
      <c r="AW543" s="12" t="s">
        <v>35</v>
      </c>
      <c r="AX543" s="12" t="s">
        <v>72</v>
      </c>
      <c r="AY543" s="174" t="s">
        <v>125</v>
      </c>
    </row>
    <row r="544" spans="2:65" s="12" customFormat="1">
      <c r="B544" s="173"/>
      <c r="D544" s="164" t="s">
        <v>136</v>
      </c>
      <c r="E544" s="174" t="s">
        <v>5</v>
      </c>
      <c r="F544" s="175" t="s">
        <v>737</v>
      </c>
      <c r="H544" s="176">
        <v>6</v>
      </c>
      <c r="L544" s="173"/>
      <c r="M544" s="177"/>
      <c r="N544" s="178"/>
      <c r="O544" s="178"/>
      <c r="P544" s="178"/>
      <c r="Q544" s="178"/>
      <c r="R544" s="178"/>
      <c r="S544" s="178"/>
      <c r="T544" s="179"/>
      <c r="AT544" s="174" t="s">
        <v>136</v>
      </c>
      <c r="AU544" s="174" t="s">
        <v>82</v>
      </c>
      <c r="AV544" s="12" t="s">
        <v>82</v>
      </c>
      <c r="AW544" s="12" t="s">
        <v>35</v>
      </c>
      <c r="AX544" s="12" t="s">
        <v>72</v>
      </c>
      <c r="AY544" s="174" t="s">
        <v>125</v>
      </c>
    </row>
    <row r="545" spans="2:65" s="14" customFormat="1">
      <c r="B545" s="187"/>
      <c r="D545" s="164" t="s">
        <v>136</v>
      </c>
      <c r="E545" s="188" t="s">
        <v>5</v>
      </c>
      <c r="F545" s="189" t="s">
        <v>149</v>
      </c>
      <c r="H545" s="190">
        <v>42</v>
      </c>
      <c r="L545" s="187"/>
      <c r="M545" s="191"/>
      <c r="N545" s="192"/>
      <c r="O545" s="192"/>
      <c r="P545" s="192"/>
      <c r="Q545" s="192"/>
      <c r="R545" s="192"/>
      <c r="S545" s="192"/>
      <c r="T545" s="193"/>
      <c r="AT545" s="188" t="s">
        <v>136</v>
      </c>
      <c r="AU545" s="188" t="s">
        <v>82</v>
      </c>
      <c r="AV545" s="14" t="s">
        <v>132</v>
      </c>
      <c r="AW545" s="14" t="s">
        <v>35</v>
      </c>
      <c r="AX545" s="14" t="s">
        <v>80</v>
      </c>
      <c r="AY545" s="188" t="s">
        <v>125</v>
      </c>
    </row>
    <row r="546" spans="2:65" s="1" customFormat="1" ht="16.5" customHeight="1">
      <c r="B546" s="152"/>
      <c r="C546" s="194" t="s">
        <v>738</v>
      </c>
      <c r="D546" s="194" t="s">
        <v>284</v>
      </c>
      <c r="E546" s="195" t="s">
        <v>739</v>
      </c>
      <c r="F546" s="196" t="s">
        <v>740</v>
      </c>
      <c r="G546" s="197" t="s">
        <v>524</v>
      </c>
      <c r="H546" s="198">
        <v>14</v>
      </c>
      <c r="I546" s="335"/>
      <c r="J546" s="199">
        <f>ROUND(I546*H546,2)</f>
        <v>0</v>
      </c>
      <c r="K546" s="196" t="s">
        <v>131</v>
      </c>
      <c r="L546" s="200"/>
      <c r="M546" s="201" t="s">
        <v>5</v>
      </c>
      <c r="N546" s="202" t="s">
        <v>43</v>
      </c>
      <c r="O546" s="161">
        <v>0</v>
      </c>
      <c r="P546" s="161">
        <f>O546*H546</f>
        <v>0</v>
      </c>
      <c r="Q546" s="161">
        <v>0.254</v>
      </c>
      <c r="R546" s="161">
        <f>Q546*H546</f>
        <v>3.556</v>
      </c>
      <c r="S546" s="161">
        <v>0</v>
      </c>
      <c r="T546" s="162">
        <f>S546*H546</f>
        <v>0</v>
      </c>
      <c r="AR546" s="24" t="s">
        <v>186</v>
      </c>
      <c r="AT546" s="24" t="s">
        <v>284</v>
      </c>
      <c r="AU546" s="24" t="s">
        <v>82</v>
      </c>
      <c r="AY546" s="24" t="s">
        <v>125</v>
      </c>
      <c r="BE546" s="163">
        <f>IF(N546="základní",J546,0)</f>
        <v>0</v>
      </c>
      <c r="BF546" s="163">
        <f>IF(N546="snížená",J546,0)</f>
        <v>0</v>
      </c>
      <c r="BG546" s="163">
        <f>IF(N546="zákl. přenesená",J546,0)</f>
        <v>0</v>
      </c>
      <c r="BH546" s="163">
        <f>IF(N546="sníž. přenesená",J546,0)</f>
        <v>0</v>
      </c>
      <c r="BI546" s="163">
        <f>IF(N546="nulová",J546,0)</f>
        <v>0</v>
      </c>
      <c r="BJ546" s="24" t="s">
        <v>80</v>
      </c>
      <c r="BK546" s="163">
        <f>ROUND(I546*H546,2)</f>
        <v>0</v>
      </c>
      <c r="BL546" s="24" t="s">
        <v>132</v>
      </c>
      <c r="BM546" s="24" t="s">
        <v>741</v>
      </c>
    </row>
    <row r="547" spans="2:65" s="1" customFormat="1" ht="16.5" customHeight="1">
      <c r="B547" s="152"/>
      <c r="C547" s="194" t="s">
        <v>742</v>
      </c>
      <c r="D547" s="194" t="s">
        <v>284</v>
      </c>
      <c r="E547" s="195" t="s">
        <v>743</v>
      </c>
      <c r="F547" s="196" t="s">
        <v>744</v>
      </c>
      <c r="G547" s="197" t="s">
        <v>524</v>
      </c>
      <c r="H547" s="198">
        <v>16</v>
      </c>
      <c r="I547" s="335"/>
      <c r="J547" s="199">
        <f>ROUND(I547*H547,2)</f>
        <v>0</v>
      </c>
      <c r="K547" s="196" t="s">
        <v>131</v>
      </c>
      <c r="L547" s="200"/>
      <c r="M547" s="201" t="s">
        <v>5</v>
      </c>
      <c r="N547" s="202" t="s">
        <v>43</v>
      </c>
      <c r="O547" s="161">
        <v>0</v>
      </c>
      <c r="P547" s="161">
        <f>O547*H547</f>
        <v>0</v>
      </c>
      <c r="Q547" s="161">
        <v>0.50600000000000001</v>
      </c>
      <c r="R547" s="161">
        <f>Q547*H547</f>
        <v>8.0960000000000001</v>
      </c>
      <c r="S547" s="161">
        <v>0</v>
      </c>
      <c r="T547" s="162">
        <f>S547*H547</f>
        <v>0</v>
      </c>
      <c r="AR547" s="24" t="s">
        <v>186</v>
      </c>
      <c r="AT547" s="24" t="s">
        <v>284</v>
      </c>
      <c r="AU547" s="24" t="s">
        <v>82</v>
      </c>
      <c r="AY547" s="24" t="s">
        <v>125</v>
      </c>
      <c r="BE547" s="163">
        <f>IF(N547="základní",J547,0)</f>
        <v>0</v>
      </c>
      <c r="BF547" s="163">
        <f>IF(N547="snížená",J547,0)</f>
        <v>0</v>
      </c>
      <c r="BG547" s="163">
        <f>IF(N547="zákl. přenesená",J547,0)</f>
        <v>0</v>
      </c>
      <c r="BH547" s="163">
        <f>IF(N547="sníž. přenesená",J547,0)</f>
        <v>0</v>
      </c>
      <c r="BI547" s="163">
        <f>IF(N547="nulová",J547,0)</f>
        <v>0</v>
      </c>
      <c r="BJ547" s="24" t="s">
        <v>80</v>
      </c>
      <c r="BK547" s="163">
        <f>ROUND(I547*H547,2)</f>
        <v>0</v>
      </c>
      <c r="BL547" s="24" t="s">
        <v>132</v>
      </c>
      <c r="BM547" s="24" t="s">
        <v>745</v>
      </c>
    </row>
    <row r="548" spans="2:65" s="1" customFormat="1" ht="16.5" customHeight="1">
      <c r="B548" s="152"/>
      <c r="C548" s="194" t="s">
        <v>746</v>
      </c>
      <c r="D548" s="194" t="s">
        <v>284</v>
      </c>
      <c r="E548" s="195" t="s">
        <v>747</v>
      </c>
      <c r="F548" s="196" t="s">
        <v>748</v>
      </c>
      <c r="G548" s="197" t="s">
        <v>524</v>
      </c>
      <c r="H548" s="198">
        <v>6</v>
      </c>
      <c r="I548" s="335"/>
      <c r="J548" s="199">
        <f>ROUND(I548*H548,2)</f>
        <v>0</v>
      </c>
      <c r="K548" s="196" t="s">
        <v>131</v>
      </c>
      <c r="L548" s="200"/>
      <c r="M548" s="201" t="s">
        <v>5</v>
      </c>
      <c r="N548" s="202" t="s">
        <v>43</v>
      </c>
      <c r="O548" s="161">
        <v>0</v>
      </c>
      <c r="P548" s="161">
        <f>O548*H548</f>
        <v>0</v>
      </c>
      <c r="Q548" s="161">
        <v>1.0129999999999999</v>
      </c>
      <c r="R548" s="161">
        <f>Q548*H548</f>
        <v>6.0779999999999994</v>
      </c>
      <c r="S548" s="161">
        <v>0</v>
      </c>
      <c r="T548" s="162">
        <f>S548*H548</f>
        <v>0</v>
      </c>
      <c r="AR548" s="24" t="s">
        <v>186</v>
      </c>
      <c r="AT548" s="24" t="s">
        <v>284</v>
      </c>
      <c r="AU548" s="24" t="s">
        <v>82</v>
      </c>
      <c r="AY548" s="24" t="s">
        <v>125</v>
      </c>
      <c r="BE548" s="163">
        <f>IF(N548="základní",J548,0)</f>
        <v>0</v>
      </c>
      <c r="BF548" s="163">
        <f>IF(N548="snížená",J548,0)</f>
        <v>0</v>
      </c>
      <c r="BG548" s="163">
        <f>IF(N548="zákl. přenesená",J548,0)</f>
        <v>0</v>
      </c>
      <c r="BH548" s="163">
        <f>IF(N548="sníž. přenesená",J548,0)</f>
        <v>0</v>
      </c>
      <c r="BI548" s="163">
        <f>IF(N548="nulová",J548,0)</f>
        <v>0</v>
      </c>
      <c r="BJ548" s="24" t="s">
        <v>80</v>
      </c>
      <c r="BK548" s="163">
        <f>ROUND(I548*H548,2)</f>
        <v>0</v>
      </c>
      <c r="BL548" s="24" t="s">
        <v>132</v>
      </c>
      <c r="BM548" s="24" t="s">
        <v>749</v>
      </c>
    </row>
    <row r="549" spans="2:65" s="1" customFormat="1" ht="16.5" customHeight="1">
      <c r="B549" s="152"/>
      <c r="C549" s="194" t="s">
        <v>750</v>
      </c>
      <c r="D549" s="194" t="s">
        <v>284</v>
      </c>
      <c r="E549" s="195" t="s">
        <v>751</v>
      </c>
      <c r="F549" s="196" t="s">
        <v>752</v>
      </c>
      <c r="G549" s="197" t="s">
        <v>524</v>
      </c>
      <c r="H549" s="198">
        <v>6</v>
      </c>
      <c r="I549" s="335"/>
      <c r="J549" s="199">
        <f>ROUND(I549*H549,2)</f>
        <v>0</v>
      </c>
      <c r="K549" s="196" t="s">
        <v>131</v>
      </c>
      <c r="L549" s="200"/>
      <c r="M549" s="201" t="s">
        <v>5</v>
      </c>
      <c r="N549" s="202" t="s">
        <v>43</v>
      </c>
      <c r="O549" s="161">
        <v>0</v>
      </c>
      <c r="P549" s="161">
        <f>O549*H549</f>
        <v>0</v>
      </c>
      <c r="Q549" s="161">
        <v>0.17</v>
      </c>
      <c r="R549" s="161">
        <f>Q549*H549</f>
        <v>1.02</v>
      </c>
      <c r="S549" s="161">
        <v>0</v>
      </c>
      <c r="T549" s="162">
        <f>S549*H549</f>
        <v>0</v>
      </c>
      <c r="AR549" s="24" t="s">
        <v>186</v>
      </c>
      <c r="AT549" s="24" t="s">
        <v>284</v>
      </c>
      <c r="AU549" s="24" t="s">
        <v>82</v>
      </c>
      <c r="AY549" s="24" t="s">
        <v>125</v>
      </c>
      <c r="BE549" s="163">
        <f>IF(N549="základní",J549,0)</f>
        <v>0</v>
      </c>
      <c r="BF549" s="163">
        <f>IF(N549="snížená",J549,0)</f>
        <v>0</v>
      </c>
      <c r="BG549" s="163">
        <f>IF(N549="zákl. přenesená",J549,0)</f>
        <v>0</v>
      </c>
      <c r="BH549" s="163">
        <f>IF(N549="sníž. přenesená",J549,0)</f>
        <v>0</v>
      </c>
      <c r="BI549" s="163">
        <f>IF(N549="nulová",J549,0)</f>
        <v>0</v>
      </c>
      <c r="BJ549" s="24" t="s">
        <v>80</v>
      </c>
      <c r="BK549" s="163">
        <f>ROUND(I549*H549,2)</f>
        <v>0</v>
      </c>
      <c r="BL549" s="24" t="s">
        <v>132</v>
      </c>
      <c r="BM549" s="24" t="s">
        <v>753</v>
      </c>
    </row>
    <row r="550" spans="2:65" s="1" customFormat="1" ht="16.5" customHeight="1">
      <c r="B550" s="152"/>
      <c r="C550" s="153" t="s">
        <v>754</v>
      </c>
      <c r="D550" s="153" t="s">
        <v>127</v>
      </c>
      <c r="E550" s="154" t="s">
        <v>755</v>
      </c>
      <c r="F550" s="155" t="s">
        <v>756</v>
      </c>
      <c r="G550" s="156" t="s">
        <v>524</v>
      </c>
      <c r="H550" s="157">
        <v>29</v>
      </c>
      <c r="I550" s="335"/>
      <c r="J550" s="158">
        <f>ROUND(I550*H550,2)</f>
        <v>0</v>
      </c>
      <c r="K550" s="155" t="s">
        <v>131</v>
      </c>
      <c r="L550" s="38"/>
      <c r="M550" s="159" t="s">
        <v>5</v>
      </c>
      <c r="N550" s="160" t="s">
        <v>43</v>
      </c>
      <c r="O550" s="161">
        <v>1.6639999999999999</v>
      </c>
      <c r="P550" s="161">
        <f>O550*H550</f>
        <v>48.256</v>
      </c>
      <c r="Q550" s="161">
        <v>1.1469999999999999E-2</v>
      </c>
      <c r="R550" s="161">
        <f>Q550*H550</f>
        <v>0.33262999999999998</v>
      </c>
      <c r="S550" s="161">
        <v>0</v>
      </c>
      <c r="T550" s="162">
        <f>S550*H550</f>
        <v>0</v>
      </c>
      <c r="AR550" s="24" t="s">
        <v>132</v>
      </c>
      <c r="AT550" s="24" t="s">
        <v>127</v>
      </c>
      <c r="AU550" s="24" t="s">
        <v>82</v>
      </c>
      <c r="AY550" s="24" t="s">
        <v>125</v>
      </c>
      <c r="BE550" s="163">
        <f>IF(N550="základní",J550,0)</f>
        <v>0</v>
      </c>
      <c r="BF550" s="163">
        <f>IF(N550="snížená",J550,0)</f>
        <v>0</v>
      </c>
      <c r="BG550" s="163">
        <f>IF(N550="zákl. přenesená",J550,0)</f>
        <v>0</v>
      </c>
      <c r="BH550" s="163">
        <f>IF(N550="sníž. přenesená",J550,0)</f>
        <v>0</v>
      </c>
      <c r="BI550" s="163">
        <f>IF(N550="nulová",J550,0)</f>
        <v>0</v>
      </c>
      <c r="BJ550" s="24" t="s">
        <v>80</v>
      </c>
      <c r="BK550" s="163">
        <f>ROUND(I550*H550,2)</f>
        <v>0</v>
      </c>
      <c r="BL550" s="24" t="s">
        <v>132</v>
      </c>
      <c r="BM550" s="24" t="s">
        <v>757</v>
      </c>
    </row>
    <row r="551" spans="2:65" s="11" customFormat="1">
      <c r="B551" s="167"/>
      <c r="D551" s="164" t="s">
        <v>136</v>
      </c>
      <c r="E551" s="168" t="s">
        <v>5</v>
      </c>
      <c r="F551" s="169" t="s">
        <v>536</v>
      </c>
      <c r="H551" s="168" t="s">
        <v>5</v>
      </c>
      <c r="L551" s="167"/>
      <c r="M551" s="170"/>
      <c r="N551" s="171"/>
      <c r="O551" s="171"/>
      <c r="P551" s="171"/>
      <c r="Q551" s="171"/>
      <c r="R551" s="171"/>
      <c r="S551" s="171"/>
      <c r="T551" s="172"/>
      <c r="AT551" s="168" t="s">
        <v>136</v>
      </c>
      <c r="AU551" s="168" t="s">
        <v>82</v>
      </c>
      <c r="AV551" s="11" t="s">
        <v>80</v>
      </c>
      <c r="AW551" s="11" t="s">
        <v>35</v>
      </c>
      <c r="AX551" s="11" t="s">
        <v>72</v>
      </c>
      <c r="AY551" s="168" t="s">
        <v>125</v>
      </c>
    </row>
    <row r="552" spans="2:65" s="12" customFormat="1">
      <c r="B552" s="173"/>
      <c r="D552" s="164" t="s">
        <v>136</v>
      </c>
      <c r="E552" s="174" t="s">
        <v>5</v>
      </c>
      <c r="F552" s="175" t="s">
        <v>324</v>
      </c>
      <c r="H552" s="176">
        <v>29</v>
      </c>
      <c r="L552" s="173"/>
      <c r="M552" s="177"/>
      <c r="N552" s="178"/>
      <c r="O552" s="178"/>
      <c r="P552" s="178"/>
      <c r="Q552" s="178"/>
      <c r="R552" s="178"/>
      <c r="S552" s="178"/>
      <c r="T552" s="179"/>
      <c r="AT552" s="174" t="s">
        <v>136</v>
      </c>
      <c r="AU552" s="174" t="s">
        <v>82</v>
      </c>
      <c r="AV552" s="12" t="s">
        <v>82</v>
      </c>
      <c r="AW552" s="12" t="s">
        <v>35</v>
      </c>
      <c r="AX552" s="12" t="s">
        <v>80</v>
      </c>
      <c r="AY552" s="174" t="s">
        <v>125</v>
      </c>
    </row>
    <row r="553" spans="2:65" s="1" customFormat="1" ht="16.5" customHeight="1">
      <c r="B553" s="152"/>
      <c r="C553" s="194" t="s">
        <v>758</v>
      </c>
      <c r="D553" s="194" t="s">
        <v>284</v>
      </c>
      <c r="E553" s="195" t="s">
        <v>759</v>
      </c>
      <c r="F553" s="196" t="s">
        <v>760</v>
      </c>
      <c r="G553" s="197" t="s">
        <v>524</v>
      </c>
      <c r="H553" s="198">
        <v>29</v>
      </c>
      <c r="I553" s="335"/>
      <c r="J553" s="199">
        <f>ROUND(I553*H553,2)</f>
        <v>0</v>
      </c>
      <c r="K553" s="196" t="s">
        <v>131</v>
      </c>
      <c r="L553" s="200"/>
      <c r="M553" s="201" t="s">
        <v>5</v>
      </c>
      <c r="N553" s="202" t="s">
        <v>43</v>
      </c>
      <c r="O553" s="161">
        <v>0</v>
      </c>
      <c r="P553" s="161">
        <f>O553*H553</f>
        <v>0</v>
      </c>
      <c r="Q553" s="161">
        <v>0.58499999999999996</v>
      </c>
      <c r="R553" s="161">
        <f>Q553*H553</f>
        <v>16.965</v>
      </c>
      <c r="S553" s="161">
        <v>0</v>
      </c>
      <c r="T553" s="162">
        <f>S553*H553</f>
        <v>0</v>
      </c>
      <c r="AR553" s="24" t="s">
        <v>186</v>
      </c>
      <c r="AT553" s="24" t="s">
        <v>284</v>
      </c>
      <c r="AU553" s="24" t="s">
        <v>82</v>
      </c>
      <c r="AY553" s="24" t="s">
        <v>125</v>
      </c>
      <c r="BE553" s="163">
        <f>IF(N553="základní",J553,0)</f>
        <v>0</v>
      </c>
      <c r="BF553" s="163">
        <f>IF(N553="snížená",J553,0)</f>
        <v>0</v>
      </c>
      <c r="BG553" s="163">
        <f>IF(N553="zákl. přenesená",J553,0)</f>
        <v>0</v>
      </c>
      <c r="BH553" s="163">
        <f>IF(N553="sníž. přenesená",J553,0)</f>
        <v>0</v>
      </c>
      <c r="BI553" s="163">
        <f>IF(N553="nulová",J553,0)</f>
        <v>0</v>
      </c>
      <c r="BJ553" s="24" t="s">
        <v>80</v>
      </c>
      <c r="BK553" s="163">
        <f>ROUND(I553*H553,2)</f>
        <v>0</v>
      </c>
      <c r="BL553" s="24" t="s">
        <v>132</v>
      </c>
      <c r="BM553" s="24" t="s">
        <v>761</v>
      </c>
    </row>
    <row r="554" spans="2:65" s="1" customFormat="1" ht="16.5" customHeight="1">
      <c r="B554" s="152"/>
      <c r="C554" s="153" t="s">
        <v>762</v>
      </c>
      <c r="D554" s="153" t="s">
        <v>127</v>
      </c>
      <c r="E554" s="154" t="s">
        <v>763</v>
      </c>
      <c r="F554" s="155" t="s">
        <v>764</v>
      </c>
      <c r="G554" s="156" t="s">
        <v>524</v>
      </c>
      <c r="H554" s="157">
        <v>29</v>
      </c>
      <c r="I554" s="335"/>
      <c r="J554" s="158">
        <f>ROUND(I554*H554,2)</f>
        <v>0</v>
      </c>
      <c r="K554" s="155" t="s">
        <v>131</v>
      </c>
      <c r="L554" s="38"/>
      <c r="M554" s="159" t="s">
        <v>5</v>
      </c>
      <c r="N554" s="160" t="s">
        <v>43</v>
      </c>
      <c r="O554" s="161">
        <v>2.08</v>
      </c>
      <c r="P554" s="161">
        <f>O554*H554</f>
        <v>60.32</v>
      </c>
      <c r="Q554" s="161">
        <v>2.7529999999999999E-2</v>
      </c>
      <c r="R554" s="161">
        <f>Q554*H554</f>
        <v>0.79837000000000002</v>
      </c>
      <c r="S554" s="161">
        <v>0</v>
      </c>
      <c r="T554" s="162">
        <f>S554*H554</f>
        <v>0</v>
      </c>
      <c r="AR554" s="24" t="s">
        <v>132</v>
      </c>
      <c r="AT554" s="24" t="s">
        <v>127</v>
      </c>
      <c r="AU554" s="24" t="s">
        <v>82</v>
      </c>
      <c r="AY554" s="24" t="s">
        <v>125</v>
      </c>
      <c r="BE554" s="163">
        <f>IF(N554="základní",J554,0)</f>
        <v>0</v>
      </c>
      <c r="BF554" s="163">
        <f>IF(N554="snížená",J554,0)</f>
        <v>0</v>
      </c>
      <c r="BG554" s="163">
        <f>IF(N554="zákl. přenesená",J554,0)</f>
        <v>0</v>
      </c>
      <c r="BH554" s="163">
        <f>IF(N554="sníž. přenesená",J554,0)</f>
        <v>0</v>
      </c>
      <c r="BI554" s="163">
        <f>IF(N554="nulová",J554,0)</f>
        <v>0</v>
      </c>
      <c r="BJ554" s="24" t="s">
        <v>80</v>
      </c>
      <c r="BK554" s="163">
        <f>ROUND(I554*H554,2)</f>
        <v>0</v>
      </c>
      <c r="BL554" s="24" t="s">
        <v>132</v>
      </c>
      <c r="BM554" s="24" t="s">
        <v>765</v>
      </c>
    </row>
    <row r="555" spans="2:65" s="11" customFormat="1">
      <c r="B555" s="167"/>
      <c r="D555" s="164" t="s">
        <v>136</v>
      </c>
      <c r="E555" s="168" t="s">
        <v>5</v>
      </c>
      <c r="F555" s="169" t="s">
        <v>536</v>
      </c>
      <c r="H555" s="168" t="s">
        <v>5</v>
      </c>
      <c r="L555" s="167"/>
      <c r="M555" s="170"/>
      <c r="N555" s="171"/>
      <c r="O555" s="171"/>
      <c r="P555" s="171"/>
      <c r="Q555" s="171"/>
      <c r="R555" s="171"/>
      <c r="S555" s="171"/>
      <c r="T555" s="172"/>
      <c r="AT555" s="168" t="s">
        <v>136</v>
      </c>
      <c r="AU555" s="168" t="s">
        <v>82</v>
      </c>
      <c r="AV555" s="11" t="s">
        <v>80</v>
      </c>
      <c r="AW555" s="11" t="s">
        <v>35</v>
      </c>
      <c r="AX555" s="11" t="s">
        <v>72</v>
      </c>
      <c r="AY555" s="168" t="s">
        <v>125</v>
      </c>
    </row>
    <row r="556" spans="2:65" s="12" customFormat="1">
      <c r="B556" s="173"/>
      <c r="D556" s="164" t="s">
        <v>136</v>
      </c>
      <c r="E556" s="174" t="s">
        <v>5</v>
      </c>
      <c r="F556" s="175" t="s">
        <v>766</v>
      </c>
      <c r="H556" s="176">
        <v>29</v>
      </c>
      <c r="L556" s="173"/>
      <c r="M556" s="177"/>
      <c r="N556" s="178"/>
      <c r="O556" s="178"/>
      <c r="P556" s="178"/>
      <c r="Q556" s="178"/>
      <c r="R556" s="178"/>
      <c r="S556" s="178"/>
      <c r="T556" s="179"/>
      <c r="AT556" s="174" t="s">
        <v>136</v>
      </c>
      <c r="AU556" s="174" t="s">
        <v>82</v>
      </c>
      <c r="AV556" s="12" t="s">
        <v>82</v>
      </c>
      <c r="AW556" s="12" t="s">
        <v>35</v>
      </c>
      <c r="AX556" s="12" t="s">
        <v>80</v>
      </c>
      <c r="AY556" s="174" t="s">
        <v>125</v>
      </c>
    </row>
    <row r="557" spans="2:65" s="1" customFormat="1" ht="16.5" customHeight="1">
      <c r="B557" s="152"/>
      <c r="C557" s="194" t="s">
        <v>767</v>
      </c>
      <c r="D557" s="194" t="s">
        <v>284</v>
      </c>
      <c r="E557" s="195" t="s">
        <v>768</v>
      </c>
      <c r="F557" s="196" t="s">
        <v>769</v>
      </c>
      <c r="G557" s="197" t="s">
        <v>524</v>
      </c>
      <c r="H557" s="198">
        <v>10</v>
      </c>
      <c r="I557" s="335"/>
      <c r="J557" s="199">
        <f>ROUND(I557*H557,2)</f>
        <v>0</v>
      </c>
      <c r="K557" s="196" t="s">
        <v>131</v>
      </c>
      <c r="L557" s="200"/>
      <c r="M557" s="201" t="s">
        <v>5</v>
      </c>
      <c r="N557" s="202" t="s">
        <v>43</v>
      </c>
      <c r="O557" s="161">
        <v>0</v>
      </c>
      <c r="P557" s="161">
        <f>O557*H557</f>
        <v>0</v>
      </c>
      <c r="Q557" s="161">
        <v>1.6</v>
      </c>
      <c r="R557" s="161">
        <f>Q557*H557</f>
        <v>16</v>
      </c>
      <c r="S557" s="161">
        <v>0</v>
      </c>
      <c r="T557" s="162">
        <f>S557*H557</f>
        <v>0</v>
      </c>
      <c r="AR557" s="24" t="s">
        <v>186</v>
      </c>
      <c r="AT557" s="24" t="s">
        <v>284</v>
      </c>
      <c r="AU557" s="24" t="s">
        <v>82</v>
      </c>
      <c r="AY557" s="24" t="s">
        <v>125</v>
      </c>
      <c r="BE557" s="163">
        <f>IF(N557="základní",J557,0)</f>
        <v>0</v>
      </c>
      <c r="BF557" s="163">
        <f>IF(N557="snížená",J557,0)</f>
        <v>0</v>
      </c>
      <c r="BG557" s="163">
        <f>IF(N557="zákl. přenesená",J557,0)</f>
        <v>0</v>
      </c>
      <c r="BH557" s="163">
        <f>IF(N557="sníž. přenesená",J557,0)</f>
        <v>0</v>
      </c>
      <c r="BI557" s="163">
        <f>IF(N557="nulová",J557,0)</f>
        <v>0</v>
      </c>
      <c r="BJ557" s="24" t="s">
        <v>80</v>
      </c>
      <c r="BK557" s="163">
        <f>ROUND(I557*H557,2)</f>
        <v>0</v>
      </c>
      <c r="BL557" s="24" t="s">
        <v>132</v>
      </c>
      <c r="BM557" s="24" t="s">
        <v>770</v>
      </c>
    </row>
    <row r="558" spans="2:65" s="1" customFormat="1" ht="16.5" customHeight="1">
      <c r="B558" s="152"/>
      <c r="C558" s="194" t="s">
        <v>771</v>
      </c>
      <c r="D558" s="194" t="s">
        <v>284</v>
      </c>
      <c r="E558" s="195" t="s">
        <v>772</v>
      </c>
      <c r="F558" s="196" t="s">
        <v>773</v>
      </c>
      <c r="G558" s="197" t="s">
        <v>524</v>
      </c>
      <c r="H558" s="198">
        <v>18</v>
      </c>
      <c r="I558" s="335"/>
      <c r="J558" s="199">
        <f>ROUND(I558*H558,2)</f>
        <v>0</v>
      </c>
      <c r="K558" s="196" t="s">
        <v>131</v>
      </c>
      <c r="L558" s="200"/>
      <c r="M558" s="201" t="s">
        <v>5</v>
      </c>
      <c r="N558" s="202" t="s">
        <v>43</v>
      </c>
      <c r="O558" s="161">
        <v>0</v>
      </c>
      <c r="P558" s="161">
        <f>O558*H558</f>
        <v>0</v>
      </c>
      <c r="Q558" s="161">
        <v>1.87</v>
      </c>
      <c r="R558" s="161">
        <f>Q558*H558</f>
        <v>33.660000000000004</v>
      </c>
      <c r="S558" s="161">
        <v>0</v>
      </c>
      <c r="T558" s="162">
        <f>S558*H558</f>
        <v>0</v>
      </c>
      <c r="AR558" s="24" t="s">
        <v>186</v>
      </c>
      <c r="AT558" s="24" t="s">
        <v>284</v>
      </c>
      <c r="AU558" s="24" t="s">
        <v>82</v>
      </c>
      <c r="AY558" s="24" t="s">
        <v>125</v>
      </c>
      <c r="BE558" s="163">
        <f>IF(N558="základní",J558,0)</f>
        <v>0</v>
      </c>
      <c r="BF558" s="163">
        <f>IF(N558="snížená",J558,0)</f>
        <v>0</v>
      </c>
      <c r="BG558" s="163">
        <f>IF(N558="zákl. přenesená",J558,0)</f>
        <v>0</v>
      </c>
      <c r="BH558" s="163">
        <f>IF(N558="sníž. přenesená",J558,0)</f>
        <v>0</v>
      </c>
      <c r="BI558" s="163">
        <f>IF(N558="nulová",J558,0)</f>
        <v>0</v>
      </c>
      <c r="BJ558" s="24" t="s">
        <v>80</v>
      </c>
      <c r="BK558" s="163">
        <f>ROUND(I558*H558,2)</f>
        <v>0</v>
      </c>
      <c r="BL558" s="24" t="s">
        <v>132</v>
      </c>
      <c r="BM558" s="24" t="s">
        <v>774</v>
      </c>
    </row>
    <row r="559" spans="2:65" s="1" customFormat="1" ht="16.5" customHeight="1">
      <c r="B559" s="152"/>
      <c r="C559" s="194" t="s">
        <v>775</v>
      </c>
      <c r="D559" s="194" t="s">
        <v>284</v>
      </c>
      <c r="E559" s="195" t="s">
        <v>776</v>
      </c>
      <c r="F559" s="196" t="s">
        <v>777</v>
      </c>
      <c r="G559" s="197" t="s">
        <v>524</v>
      </c>
      <c r="H559" s="198">
        <v>1</v>
      </c>
      <c r="I559" s="335"/>
      <c r="J559" s="199">
        <f>ROUND(I559*H559,2)</f>
        <v>0</v>
      </c>
      <c r="K559" s="196" t="s">
        <v>131</v>
      </c>
      <c r="L559" s="200"/>
      <c r="M559" s="201" t="s">
        <v>5</v>
      </c>
      <c r="N559" s="202" t="s">
        <v>43</v>
      </c>
      <c r="O559" s="161">
        <v>0</v>
      </c>
      <c r="P559" s="161">
        <f>O559*H559</f>
        <v>0</v>
      </c>
      <c r="Q559" s="161">
        <v>2.1</v>
      </c>
      <c r="R559" s="161">
        <f>Q559*H559</f>
        <v>2.1</v>
      </c>
      <c r="S559" s="161">
        <v>0</v>
      </c>
      <c r="T559" s="162">
        <f>S559*H559</f>
        <v>0</v>
      </c>
      <c r="AR559" s="24" t="s">
        <v>186</v>
      </c>
      <c r="AT559" s="24" t="s">
        <v>284</v>
      </c>
      <c r="AU559" s="24" t="s">
        <v>82</v>
      </c>
      <c r="AY559" s="24" t="s">
        <v>125</v>
      </c>
      <c r="BE559" s="163">
        <f>IF(N559="základní",J559,0)</f>
        <v>0</v>
      </c>
      <c r="BF559" s="163">
        <f>IF(N559="snížená",J559,0)</f>
        <v>0</v>
      </c>
      <c r="BG559" s="163">
        <f>IF(N559="zákl. přenesená",J559,0)</f>
        <v>0</v>
      </c>
      <c r="BH559" s="163">
        <f>IF(N559="sníž. přenesená",J559,0)</f>
        <v>0</v>
      </c>
      <c r="BI559" s="163">
        <f>IF(N559="nulová",J559,0)</f>
        <v>0</v>
      </c>
      <c r="BJ559" s="24" t="s">
        <v>80</v>
      </c>
      <c r="BK559" s="163">
        <f>ROUND(I559*H559,2)</f>
        <v>0</v>
      </c>
      <c r="BL559" s="24" t="s">
        <v>132</v>
      </c>
      <c r="BM559" s="24" t="s">
        <v>778</v>
      </c>
    </row>
    <row r="560" spans="2:65" s="1" customFormat="1" ht="63.75" customHeight="1">
      <c r="B560" s="152"/>
      <c r="C560" s="194" t="s">
        <v>779</v>
      </c>
      <c r="D560" s="194" t="s">
        <v>284</v>
      </c>
      <c r="E560" s="195" t="s">
        <v>780</v>
      </c>
      <c r="F560" s="196" t="s">
        <v>781</v>
      </c>
      <c r="G560" s="197" t="s">
        <v>524</v>
      </c>
      <c r="H560" s="198">
        <v>65</v>
      </c>
      <c r="I560" s="335"/>
      <c r="J560" s="199">
        <f>ROUND(I560*H560,2)</f>
        <v>0</v>
      </c>
      <c r="K560" s="196" t="s">
        <v>5</v>
      </c>
      <c r="L560" s="200"/>
      <c r="M560" s="201" t="s">
        <v>5</v>
      </c>
      <c r="N560" s="202" t="s">
        <v>43</v>
      </c>
      <c r="O560" s="161">
        <v>0</v>
      </c>
      <c r="P560" s="161">
        <f>O560*H560</f>
        <v>0</v>
      </c>
      <c r="Q560" s="161">
        <v>2E-3</v>
      </c>
      <c r="R560" s="161">
        <f>Q560*H560</f>
        <v>0.13</v>
      </c>
      <c r="S560" s="161">
        <v>0</v>
      </c>
      <c r="T560" s="162">
        <f>S560*H560</f>
        <v>0</v>
      </c>
      <c r="AR560" s="24" t="s">
        <v>186</v>
      </c>
      <c r="AT560" s="24" t="s">
        <v>284</v>
      </c>
      <c r="AU560" s="24" t="s">
        <v>82</v>
      </c>
      <c r="AY560" s="24" t="s">
        <v>125</v>
      </c>
      <c r="BE560" s="163">
        <f>IF(N560="základní",J560,0)</f>
        <v>0</v>
      </c>
      <c r="BF560" s="163">
        <f>IF(N560="snížená",J560,0)</f>
        <v>0</v>
      </c>
      <c r="BG560" s="163">
        <f>IF(N560="zákl. přenesená",J560,0)</f>
        <v>0</v>
      </c>
      <c r="BH560" s="163">
        <f>IF(N560="sníž. přenesená",J560,0)</f>
        <v>0</v>
      </c>
      <c r="BI560" s="163">
        <f>IF(N560="nulová",J560,0)</f>
        <v>0</v>
      </c>
      <c r="BJ560" s="24" t="s">
        <v>80</v>
      </c>
      <c r="BK560" s="163">
        <f>ROUND(I560*H560,2)</f>
        <v>0</v>
      </c>
      <c r="BL560" s="24" t="s">
        <v>132</v>
      </c>
      <c r="BM560" s="24" t="s">
        <v>782</v>
      </c>
    </row>
    <row r="561" spans="2:65" s="1" customFormat="1" ht="25.5" customHeight="1">
      <c r="B561" s="152"/>
      <c r="C561" s="153" t="s">
        <v>783</v>
      </c>
      <c r="D561" s="153" t="s">
        <v>127</v>
      </c>
      <c r="E561" s="154" t="s">
        <v>784</v>
      </c>
      <c r="F561" s="155" t="s">
        <v>785</v>
      </c>
      <c r="G561" s="156" t="s">
        <v>524</v>
      </c>
      <c r="H561" s="157">
        <v>29</v>
      </c>
      <c r="I561" s="335"/>
      <c r="J561" s="158">
        <f>ROUND(I561*H561,2)</f>
        <v>0</v>
      </c>
      <c r="K561" s="155" t="s">
        <v>131</v>
      </c>
      <c r="L561" s="38"/>
      <c r="M561" s="159" t="s">
        <v>5</v>
      </c>
      <c r="N561" s="160" t="s">
        <v>43</v>
      </c>
      <c r="O561" s="161">
        <v>1.694</v>
      </c>
      <c r="P561" s="161">
        <f>O561*H561</f>
        <v>49.125999999999998</v>
      </c>
      <c r="Q561" s="161">
        <v>0.21734000000000001</v>
      </c>
      <c r="R561" s="161">
        <f>Q561*H561</f>
        <v>6.3028599999999999</v>
      </c>
      <c r="S561" s="161">
        <v>0</v>
      </c>
      <c r="T561" s="162">
        <f>S561*H561</f>
        <v>0</v>
      </c>
      <c r="AR561" s="24" t="s">
        <v>132</v>
      </c>
      <c r="AT561" s="24" t="s">
        <v>127</v>
      </c>
      <c r="AU561" s="24" t="s">
        <v>82</v>
      </c>
      <c r="AY561" s="24" t="s">
        <v>125</v>
      </c>
      <c r="BE561" s="163">
        <f>IF(N561="základní",J561,0)</f>
        <v>0</v>
      </c>
      <c r="BF561" s="163">
        <f>IF(N561="snížená",J561,0)</f>
        <v>0</v>
      </c>
      <c r="BG561" s="163">
        <f>IF(N561="zákl. přenesená",J561,0)</f>
        <v>0</v>
      </c>
      <c r="BH561" s="163">
        <f>IF(N561="sníž. přenesená",J561,0)</f>
        <v>0</v>
      </c>
      <c r="BI561" s="163">
        <f>IF(N561="nulová",J561,0)</f>
        <v>0</v>
      </c>
      <c r="BJ561" s="24" t="s">
        <v>80</v>
      </c>
      <c r="BK561" s="163">
        <f>ROUND(I561*H561,2)</f>
        <v>0</v>
      </c>
      <c r="BL561" s="24" t="s">
        <v>132</v>
      </c>
      <c r="BM561" s="24" t="s">
        <v>786</v>
      </c>
    </row>
    <row r="562" spans="2:65" s="11" customFormat="1">
      <c r="B562" s="167"/>
      <c r="D562" s="164" t="s">
        <v>136</v>
      </c>
      <c r="E562" s="168" t="s">
        <v>5</v>
      </c>
      <c r="F562" s="169" t="s">
        <v>536</v>
      </c>
      <c r="H562" s="168" t="s">
        <v>5</v>
      </c>
      <c r="L562" s="167"/>
      <c r="M562" s="170"/>
      <c r="N562" s="171"/>
      <c r="O562" s="171"/>
      <c r="P562" s="171"/>
      <c r="Q562" s="171"/>
      <c r="R562" s="171"/>
      <c r="S562" s="171"/>
      <c r="T562" s="172"/>
      <c r="AT562" s="168" t="s">
        <v>136</v>
      </c>
      <c r="AU562" s="168" t="s">
        <v>82</v>
      </c>
      <c r="AV562" s="11" t="s">
        <v>80</v>
      </c>
      <c r="AW562" s="11" t="s">
        <v>35</v>
      </c>
      <c r="AX562" s="11" t="s">
        <v>72</v>
      </c>
      <c r="AY562" s="168" t="s">
        <v>125</v>
      </c>
    </row>
    <row r="563" spans="2:65" s="12" customFormat="1">
      <c r="B563" s="173"/>
      <c r="D563" s="164" t="s">
        <v>136</v>
      </c>
      <c r="E563" s="174" t="s">
        <v>5</v>
      </c>
      <c r="F563" s="175" t="s">
        <v>787</v>
      </c>
      <c r="H563" s="176">
        <v>29</v>
      </c>
      <c r="L563" s="173"/>
      <c r="M563" s="177"/>
      <c r="N563" s="178"/>
      <c r="O563" s="178"/>
      <c r="P563" s="178"/>
      <c r="Q563" s="178"/>
      <c r="R563" s="178"/>
      <c r="S563" s="178"/>
      <c r="T563" s="179"/>
      <c r="AT563" s="174" t="s">
        <v>136</v>
      </c>
      <c r="AU563" s="174" t="s">
        <v>82</v>
      </c>
      <c r="AV563" s="12" t="s">
        <v>82</v>
      </c>
      <c r="AW563" s="12" t="s">
        <v>35</v>
      </c>
      <c r="AX563" s="12" t="s">
        <v>80</v>
      </c>
      <c r="AY563" s="174" t="s">
        <v>125</v>
      </c>
    </row>
    <row r="564" spans="2:65" s="1" customFormat="1" ht="25.5" customHeight="1">
      <c r="B564" s="152"/>
      <c r="C564" s="194" t="s">
        <v>788</v>
      </c>
      <c r="D564" s="194" t="s">
        <v>284</v>
      </c>
      <c r="E564" s="195" t="s">
        <v>789</v>
      </c>
      <c r="F564" s="196" t="s">
        <v>790</v>
      </c>
      <c r="G564" s="197" t="s">
        <v>524</v>
      </c>
      <c r="H564" s="198">
        <v>26</v>
      </c>
      <c r="I564" s="335"/>
      <c r="J564" s="199">
        <f>ROUND(I564*H564,2)</f>
        <v>0</v>
      </c>
      <c r="K564" s="196" t="s">
        <v>131</v>
      </c>
      <c r="L564" s="200"/>
      <c r="M564" s="201" t="s">
        <v>5</v>
      </c>
      <c r="N564" s="202" t="s">
        <v>43</v>
      </c>
      <c r="O564" s="161">
        <v>0</v>
      </c>
      <c r="P564" s="161">
        <f>O564*H564</f>
        <v>0</v>
      </c>
      <c r="Q564" s="161">
        <v>7.9000000000000001E-2</v>
      </c>
      <c r="R564" s="161">
        <f>Q564*H564</f>
        <v>2.0539999999999998</v>
      </c>
      <c r="S564" s="161">
        <v>0</v>
      </c>
      <c r="T564" s="162">
        <f>S564*H564</f>
        <v>0</v>
      </c>
      <c r="AR564" s="24" t="s">
        <v>186</v>
      </c>
      <c r="AT564" s="24" t="s">
        <v>284</v>
      </c>
      <c r="AU564" s="24" t="s">
        <v>82</v>
      </c>
      <c r="AY564" s="24" t="s">
        <v>125</v>
      </c>
      <c r="BE564" s="163">
        <f>IF(N564="základní",J564,0)</f>
        <v>0</v>
      </c>
      <c r="BF564" s="163">
        <f>IF(N564="snížená",J564,0)</f>
        <v>0</v>
      </c>
      <c r="BG564" s="163">
        <f>IF(N564="zákl. přenesená",J564,0)</f>
        <v>0</v>
      </c>
      <c r="BH564" s="163">
        <f>IF(N564="sníž. přenesená",J564,0)</f>
        <v>0</v>
      </c>
      <c r="BI564" s="163">
        <f>IF(N564="nulová",J564,0)</f>
        <v>0</v>
      </c>
      <c r="BJ564" s="24" t="s">
        <v>80</v>
      </c>
      <c r="BK564" s="163">
        <f>ROUND(I564*H564,2)</f>
        <v>0</v>
      </c>
      <c r="BL564" s="24" t="s">
        <v>132</v>
      </c>
      <c r="BM564" s="24" t="s">
        <v>791</v>
      </c>
    </row>
    <row r="565" spans="2:65" s="1" customFormat="1" ht="25.5" customHeight="1">
      <c r="B565" s="152"/>
      <c r="C565" s="194" t="s">
        <v>792</v>
      </c>
      <c r="D565" s="194" t="s">
        <v>284</v>
      </c>
      <c r="E565" s="195" t="s">
        <v>793</v>
      </c>
      <c r="F565" s="196" t="s">
        <v>794</v>
      </c>
      <c r="G565" s="197" t="s">
        <v>524</v>
      </c>
      <c r="H565" s="198">
        <v>3</v>
      </c>
      <c r="I565" s="335"/>
      <c r="J565" s="199">
        <f>ROUND(I565*H565,2)</f>
        <v>0</v>
      </c>
      <c r="K565" s="196" t="s">
        <v>5</v>
      </c>
      <c r="L565" s="200"/>
      <c r="M565" s="201" t="s">
        <v>5</v>
      </c>
      <c r="N565" s="202" t="s">
        <v>43</v>
      </c>
      <c r="O565" s="161">
        <v>0</v>
      </c>
      <c r="P565" s="161">
        <f>O565*H565</f>
        <v>0</v>
      </c>
      <c r="Q565" s="161">
        <v>5.6300000000000003E-2</v>
      </c>
      <c r="R565" s="161">
        <f>Q565*H565</f>
        <v>0.16889999999999999</v>
      </c>
      <c r="S565" s="161">
        <v>0</v>
      </c>
      <c r="T565" s="162">
        <f>S565*H565</f>
        <v>0</v>
      </c>
      <c r="AR565" s="24" t="s">
        <v>186</v>
      </c>
      <c r="AT565" s="24" t="s">
        <v>284</v>
      </c>
      <c r="AU565" s="24" t="s">
        <v>82</v>
      </c>
      <c r="AY565" s="24" t="s">
        <v>125</v>
      </c>
      <c r="BE565" s="163">
        <f>IF(N565="základní",J565,0)</f>
        <v>0</v>
      </c>
      <c r="BF565" s="163">
        <f>IF(N565="snížená",J565,0)</f>
        <v>0</v>
      </c>
      <c r="BG565" s="163">
        <f>IF(N565="zákl. přenesená",J565,0)</f>
        <v>0</v>
      </c>
      <c r="BH565" s="163">
        <f>IF(N565="sníž. přenesená",J565,0)</f>
        <v>0</v>
      </c>
      <c r="BI565" s="163">
        <f>IF(N565="nulová",J565,0)</f>
        <v>0</v>
      </c>
      <c r="BJ565" s="24" t="s">
        <v>80</v>
      </c>
      <c r="BK565" s="163">
        <f>ROUND(I565*H565,2)</f>
        <v>0</v>
      </c>
      <c r="BL565" s="24" t="s">
        <v>132</v>
      </c>
      <c r="BM565" s="24" t="s">
        <v>795</v>
      </c>
    </row>
    <row r="566" spans="2:65" s="1" customFormat="1" ht="25.5" customHeight="1">
      <c r="B566" s="152"/>
      <c r="C566" s="153" t="s">
        <v>796</v>
      </c>
      <c r="D566" s="153" t="s">
        <v>127</v>
      </c>
      <c r="E566" s="154" t="s">
        <v>797</v>
      </c>
      <c r="F566" s="155" t="s">
        <v>798</v>
      </c>
      <c r="G566" s="156" t="s">
        <v>205</v>
      </c>
      <c r="H566" s="157">
        <v>353.416</v>
      </c>
      <c r="I566" s="335"/>
      <c r="J566" s="158">
        <f>ROUND(I566*H566,2)</f>
        <v>0</v>
      </c>
      <c r="K566" s="155" t="s">
        <v>131</v>
      </c>
      <c r="L566" s="38"/>
      <c r="M566" s="159" t="s">
        <v>5</v>
      </c>
      <c r="N566" s="160" t="s">
        <v>43</v>
      </c>
      <c r="O566" s="161">
        <v>1.319</v>
      </c>
      <c r="P566" s="161">
        <f>O566*H566</f>
        <v>466.15570399999996</v>
      </c>
      <c r="Q566" s="161">
        <v>0</v>
      </c>
      <c r="R566" s="161">
        <f>Q566*H566</f>
        <v>0</v>
      </c>
      <c r="S566" s="161">
        <v>0</v>
      </c>
      <c r="T566" s="162">
        <f>S566*H566</f>
        <v>0</v>
      </c>
      <c r="AR566" s="24" t="s">
        <v>132</v>
      </c>
      <c r="AT566" s="24" t="s">
        <v>127</v>
      </c>
      <c r="AU566" s="24" t="s">
        <v>82</v>
      </c>
      <c r="AY566" s="24" t="s">
        <v>125</v>
      </c>
      <c r="BE566" s="163">
        <f>IF(N566="základní",J566,0)</f>
        <v>0</v>
      </c>
      <c r="BF566" s="163">
        <f>IF(N566="snížená",J566,0)</f>
        <v>0</v>
      </c>
      <c r="BG566" s="163">
        <f>IF(N566="zákl. přenesená",J566,0)</f>
        <v>0</v>
      </c>
      <c r="BH566" s="163">
        <f>IF(N566="sníž. přenesená",J566,0)</f>
        <v>0</v>
      </c>
      <c r="BI566" s="163">
        <f>IF(N566="nulová",J566,0)</f>
        <v>0</v>
      </c>
      <c r="BJ566" s="24" t="s">
        <v>80</v>
      </c>
      <c r="BK566" s="163">
        <f>ROUND(I566*H566,2)</f>
        <v>0</v>
      </c>
      <c r="BL566" s="24" t="s">
        <v>132</v>
      </c>
      <c r="BM566" s="24" t="s">
        <v>799</v>
      </c>
    </row>
    <row r="567" spans="2:65" s="11" customFormat="1">
      <c r="B567" s="167"/>
      <c r="D567" s="164" t="s">
        <v>136</v>
      </c>
      <c r="E567" s="168" t="s">
        <v>5</v>
      </c>
      <c r="F567" s="169" t="s">
        <v>800</v>
      </c>
      <c r="H567" s="168" t="s">
        <v>5</v>
      </c>
      <c r="L567" s="167"/>
      <c r="M567" s="170"/>
      <c r="N567" s="171"/>
      <c r="O567" s="171"/>
      <c r="P567" s="171"/>
      <c r="Q567" s="171"/>
      <c r="R567" s="171"/>
      <c r="S567" s="171"/>
      <c r="T567" s="172"/>
      <c r="AT567" s="168" t="s">
        <v>136</v>
      </c>
      <c r="AU567" s="168" t="s">
        <v>82</v>
      </c>
      <c r="AV567" s="11" t="s">
        <v>80</v>
      </c>
      <c r="AW567" s="11" t="s">
        <v>35</v>
      </c>
      <c r="AX567" s="11" t="s">
        <v>72</v>
      </c>
      <c r="AY567" s="168" t="s">
        <v>125</v>
      </c>
    </row>
    <row r="568" spans="2:65" s="12" customFormat="1">
      <c r="B568" s="173"/>
      <c r="D568" s="164" t="s">
        <v>136</v>
      </c>
      <c r="E568" s="174" t="s">
        <v>5</v>
      </c>
      <c r="F568" s="175" t="s">
        <v>801</v>
      </c>
      <c r="H568" s="176">
        <v>468</v>
      </c>
      <c r="L568" s="173"/>
      <c r="M568" s="177"/>
      <c r="N568" s="178"/>
      <c r="O568" s="178"/>
      <c r="P568" s="178"/>
      <c r="Q568" s="178"/>
      <c r="R568" s="178"/>
      <c r="S568" s="178"/>
      <c r="T568" s="179"/>
      <c r="AT568" s="174" t="s">
        <v>136</v>
      </c>
      <c r="AU568" s="174" t="s">
        <v>82</v>
      </c>
      <c r="AV568" s="12" t="s">
        <v>82</v>
      </c>
      <c r="AW568" s="12" t="s">
        <v>35</v>
      </c>
      <c r="AX568" s="12" t="s">
        <v>72</v>
      </c>
      <c r="AY568" s="174" t="s">
        <v>125</v>
      </c>
    </row>
    <row r="569" spans="2:65" s="12" customFormat="1">
      <c r="B569" s="173"/>
      <c r="D569" s="164" t="s">
        <v>136</v>
      </c>
      <c r="E569" s="174" t="s">
        <v>5</v>
      </c>
      <c r="F569" s="175" t="s">
        <v>802</v>
      </c>
      <c r="H569" s="176">
        <v>-114.584</v>
      </c>
      <c r="L569" s="173"/>
      <c r="M569" s="177"/>
      <c r="N569" s="178"/>
      <c r="O569" s="178"/>
      <c r="P569" s="178"/>
      <c r="Q569" s="178"/>
      <c r="R569" s="178"/>
      <c r="S569" s="178"/>
      <c r="T569" s="179"/>
      <c r="AT569" s="174" t="s">
        <v>136</v>
      </c>
      <c r="AU569" s="174" t="s">
        <v>82</v>
      </c>
      <c r="AV569" s="12" t="s">
        <v>82</v>
      </c>
      <c r="AW569" s="12" t="s">
        <v>35</v>
      </c>
      <c r="AX569" s="12" t="s">
        <v>72</v>
      </c>
      <c r="AY569" s="174" t="s">
        <v>125</v>
      </c>
    </row>
    <row r="570" spans="2:65" s="14" customFormat="1">
      <c r="B570" s="187"/>
      <c r="D570" s="164" t="s">
        <v>136</v>
      </c>
      <c r="E570" s="188" t="s">
        <v>5</v>
      </c>
      <c r="F570" s="189" t="s">
        <v>149</v>
      </c>
      <c r="H570" s="190">
        <v>353.416</v>
      </c>
      <c r="L570" s="187"/>
      <c r="M570" s="191"/>
      <c r="N570" s="192"/>
      <c r="O570" s="192"/>
      <c r="P570" s="192"/>
      <c r="Q570" s="192"/>
      <c r="R570" s="192"/>
      <c r="S570" s="192"/>
      <c r="T570" s="193"/>
      <c r="AT570" s="188" t="s">
        <v>136</v>
      </c>
      <c r="AU570" s="188" t="s">
        <v>82</v>
      </c>
      <c r="AV570" s="14" t="s">
        <v>132</v>
      </c>
      <c r="AW570" s="14" t="s">
        <v>35</v>
      </c>
      <c r="AX570" s="14" t="s">
        <v>80</v>
      </c>
      <c r="AY570" s="188" t="s">
        <v>125</v>
      </c>
    </row>
    <row r="571" spans="2:65" s="10" customFormat="1" ht="29.85" customHeight="1">
      <c r="B571" s="140"/>
      <c r="D571" s="141" t="s">
        <v>71</v>
      </c>
      <c r="E571" s="150" t="s">
        <v>195</v>
      </c>
      <c r="F571" s="150" t="s">
        <v>803</v>
      </c>
      <c r="J571" s="151">
        <f>BK571</f>
        <v>0</v>
      </c>
      <c r="L571" s="140"/>
      <c r="M571" s="144"/>
      <c r="N571" s="145"/>
      <c r="O571" s="145"/>
      <c r="P571" s="146">
        <f>SUM(P572:P592)</f>
        <v>9.9440600000000003</v>
      </c>
      <c r="Q571" s="145"/>
      <c r="R571" s="146">
        <f>SUM(R572:R592)</f>
        <v>7.5761999999999999E-3</v>
      </c>
      <c r="S571" s="145"/>
      <c r="T571" s="147">
        <f>SUM(T572:T592)</f>
        <v>0.18648000000000001</v>
      </c>
      <c r="AR571" s="141" t="s">
        <v>80</v>
      </c>
      <c r="AT571" s="148" t="s">
        <v>71</v>
      </c>
      <c r="AU571" s="148" t="s">
        <v>80</v>
      </c>
      <c r="AY571" s="141" t="s">
        <v>125</v>
      </c>
      <c r="BK571" s="149">
        <f>SUM(BK572:BK592)</f>
        <v>0</v>
      </c>
    </row>
    <row r="572" spans="2:65" s="1" customFormat="1" ht="25.5" customHeight="1">
      <c r="B572" s="152"/>
      <c r="C572" s="153" t="s">
        <v>804</v>
      </c>
      <c r="D572" s="153" t="s">
        <v>127</v>
      </c>
      <c r="E572" s="154" t="s">
        <v>805</v>
      </c>
      <c r="F572" s="155" t="s">
        <v>806</v>
      </c>
      <c r="G572" s="156" t="s">
        <v>189</v>
      </c>
      <c r="H572" s="157">
        <v>8.58</v>
      </c>
      <c r="I572" s="335"/>
      <c r="J572" s="158">
        <f>ROUND(I572*H572,2)</f>
        <v>0</v>
      </c>
      <c r="K572" s="155" t="s">
        <v>131</v>
      </c>
      <c r="L572" s="38"/>
      <c r="M572" s="159" t="s">
        <v>5</v>
      </c>
      <c r="N572" s="160" t="s">
        <v>43</v>
      </c>
      <c r="O572" s="161">
        <v>0.24</v>
      </c>
      <c r="P572" s="161">
        <f>O572*H572</f>
        <v>2.0592000000000001</v>
      </c>
      <c r="Q572" s="161">
        <v>1.0000000000000001E-5</v>
      </c>
      <c r="R572" s="161">
        <f>Q572*H572</f>
        <v>8.5800000000000012E-5</v>
      </c>
      <c r="S572" s="161">
        <v>0</v>
      </c>
      <c r="T572" s="162">
        <f>S572*H572</f>
        <v>0</v>
      </c>
      <c r="AR572" s="24" t="s">
        <v>132</v>
      </c>
      <c r="AT572" s="24" t="s">
        <v>127</v>
      </c>
      <c r="AU572" s="24" t="s">
        <v>82</v>
      </c>
      <c r="AY572" s="24" t="s">
        <v>125</v>
      </c>
      <c r="BE572" s="163">
        <f>IF(N572="základní",J572,0)</f>
        <v>0</v>
      </c>
      <c r="BF572" s="163">
        <f>IF(N572="snížená",J572,0)</f>
        <v>0</v>
      </c>
      <c r="BG572" s="163">
        <f>IF(N572="zákl. přenesená",J572,0)</f>
        <v>0</v>
      </c>
      <c r="BH572" s="163">
        <f>IF(N572="sníž. přenesená",J572,0)</f>
        <v>0</v>
      </c>
      <c r="BI572" s="163">
        <f>IF(N572="nulová",J572,0)</f>
        <v>0</v>
      </c>
      <c r="BJ572" s="24" t="s">
        <v>80</v>
      </c>
      <c r="BK572" s="163">
        <f>ROUND(I572*H572,2)</f>
        <v>0</v>
      </c>
      <c r="BL572" s="24" t="s">
        <v>132</v>
      </c>
      <c r="BM572" s="24" t="s">
        <v>807</v>
      </c>
    </row>
    <row r="573" spans="2:65" s="11" customFormat="1">
      <c r="B573" s="167"/>
      <c r="D573" s="164" t="s">
        <v>136</v>
      </c>
      <c r="E573" s="168" t="s">
        <v>5</v>
      </c>
      <c r="F573" s="169" t="s">
        <v>137</v>
      </c>
      <c r="H573" s="168" t="s">
        <v>5</v>
      </c>
      <c r="L573" s="167"/>
      <c r="M573" s="170"/>
      <c r="N573" s="171"/>
      <c r="O573" s="171"/>
      <c r="P573" s="171"/>
      <c r="Q573" s="171"/>
      <c r="R573" s="171"/>
      <c r="S573" s="171"/>
      <c r="T573" s="172"/>
      <c r="AT573" s="168" t="s">
        <v>136</v>
      </c>
      <c r="AU573" s="168" t="s">
        <v>82</v>
      </c>
      <c r="AV573" s="11" t="s">
        <v>80</v>
      </c>
      <c r="AW573" s="11" t="s">
        <v>35</v>
      </c>
      <c r="AX573" s="11" t="s">
        <v>72</v>
      </c>
      <c r="AY573" s="168" t="s">
        <v>125</v>
      </c>
    </row>
    <row r="574" spans="2:65" s="11" customFormat="1">
      <c r="B574" s="167"/>
      <c r="D574" s="164" t="s">
        <v>136</v>
      </c>
      <c r="E574" s="168" t="s">
        <v>5</v>
      </c>
      <c r="F574" s="169" t="s">
        <v>138</v>
      </c>
      <c r="H574" s="168" t="s">
        <v>5</v>
      </c>
      <c r="L574" s="167"/>
      <c r="M574" s="170"/>
      <c r="N574" s="171"/>
      <c r="O574" s="171"/>
      <c r="P574" s="171"/>
      <c r="Q574" s="171"/>
      <c r="R574" s="171"/>
      <c r="S574" s="171"/>
      <c r="T574" s="172"/>
      <c r="AT574" s="168" t="s">
        <v>136</v>
      </c>
      <c r="AU574" s="168" t="s">
        <v>82</v>
      </c>
      <c r="AV574" s="11" t="s">
        <v>80</v>
      </c>
      <c r="AW574" s="11" t="s">
        <v>35</v>
      </c>
      <c r="AX574" s="11" t="s">
        <v>72</v>
      </c>
      <c r="AY574" s="168" t="s">
        <v>125</v>
      </c>
    </row>
    <row r="575" spans="2:65" s="12" customFormat="1">
      <c r="B575" s="173"/>
      <c r="D575" s="164" t="s">
        <v>136</v>
      </c>
      <c r="E575" s="174" t="s">
        <v>5</v>
      </c>
      <c r="F575" s="175" t="s">
        <v>808</v>
      </c>
      <c r="H575" s="176">
        <v>8.58</v>
      </c>
      <c r="L575" s="173"/>
      <c r="M575" s="177"/>
      <c r="N575" s="178"/>
      <c r="O575" s="178"/>
      <c r="P575" s="178"/>
      <c r="Q575" s="178"/>
      <c r="R575" s="178"/>
      <c r="S575" s="178"/>
      <c r="T575" s="179"/>
      <c r="AT575" s="174" t="s">
        <v>136</v>
      </c>
      <c r="AU575" s="174" t="s">
        <v>82</v>
      </c>
      <c r="AV575" s="12" t="s">
        <v>82</v>
      </c>
      <c r="AW575" s="12" t="s">
        <v>35</v>
      </c>
      <c r="AX575" s="12" t="s">
        <v>80</v>
      </c>
      <c r="AY575" s="174" t="s">
        <v>125</v>
      </c>
    </row>
    <row r="576" spans="2:65" s="1" customFormat="1" ht="38.25" customHeight="1">
      <c r="B576" s="152"/>
      <c r="C576" s="153" t="s">
        <v>809</v>
      </c>
      <c r="D576" s="153" t="s">
        <v>127</v>
      </c>
      <c r="E576" s="154" t="s">
        <v>810</v>
      </c>
      <c r="F576" s="155" t="s">
        <v>811</v>
      </c>
      <c r="G576" s="156" t="s">
        <v>189</v>
      </c>
      <c r="H576" s="157">
        <v>8.58</v>
      </c>
      <c r="I576" s="335"/>
      <c r="J576" s="158">
        <f>ROUND(I576*H576,2)</f>
        <v>0</v>
      </c>
      <c r="K576" s="155" t="s">
        <v>131</v>
      </c>
      <c r="L576" s="38"/>
      <c r="M576" s="159" t="s">
        <v>5</v>
      </c>
      <c r="N576" s="160" t="s">
        <v>43</v>
      </c>
      <c r="O576" s="161">
        <v>0.104</v>
      </c>
      <c r="P576" s="161">
        <f>O576*H576</f>
        <v>0.89232</v>
      </c>
      <c r="Q576" s="161">
        <v>3.4000000000000002E-4</v>
      </c>
      <c r="R576" s="161">
        <f>Q576*H576</f>
        <v>2.9172000000000004E-3</v>
      </c>
      <c r="S576" s="161">
        <v>0</v>
      </c>
      <c r="T576" s="162">
        <f>S576*H576</f>
        <v>0</v>
      </c>
      <c r="AR576" s="24" t="s">
        <v>132</v>
      </c>
      <c r="AT576" s="24" t="s">
        <v>127</v>
      </c>
      <c r="AU576" s="24" t="s">
        <v>82</v>
      </c>
      <c r="AY576" s="24" t="s">
        <v>125</v>
      </c>
      <c r="BE576" s="163">
        <f>IF(N576="základní",J576,0)</f>
        <v>0</v>
      </c>
      <c r="BF576" s="163">
        <f>IF(N576="snížená",J576,0)</f>
        <v>0</v>
      </c>
      <c r="BG576" s="163">
        <f>IF(N576="zákl. přenesená",J576,0)</f>
        <v>0</v>
      </c>
      <c r="BH576" s="163">
        <f>IF(N576="sníž. přenesená",J576,0)</f>
        <v>0</v>
      </c>
      <c r="BI576" s="163">
        <f>IF(N576="nulová",J576,0)</f>
        <v>0</v>
      </c>
      <c r="BJ576" s="24" t="s">
        <v>80</v>
      </c>
      <c r="BK576" s="163">
        <f>ROUND(I576*H576,2)</f>
        <v>0</v>
      </c>
      <c r="BL576" s="24" t="s">
        <v>132</v>
      </c>
      <c r="BM576" s="24" t="s">
        <v>812</v>
      </c>
    </row>
    <row r="577" spans="2:65" s="11" customFormat="1">
      <c r="B577" s="167"/>
      <c r="D577" s="164" t="s">
        <v>136</v>
      </c>
      <c r="E577" s="168" t="s">
        <v>5</v>
      </c>
      <c r="F577" s="169" t="s">
        <v>137</v>
      </c>
      <c r="H577" s="168" t="s">
        <v>5</v>
      </c>
      <c r="L577" s="167"/>
      <c r="M577" s="170"/>
      <c r="N577" s="171"/>
      <c r="O577" s="171"/>
      <c r="P577" s="171"/>
      <c r="Q577" s="171"/>
      <c r="R577" s="171"/>
      <c r="S577" s="171"/>
      <c r="T577" s="172"/>
      <c r="AT577" s="168" t="s">
        <v>136</v>
      </c>
      <c r="AU577" s="168" t="s">
        <v>82</v>
      </c>
      <c r="AV577" s="11" t="s">
        <v>80</v>
      </c>
      <c r="AW577" s="11" t="s">
        <v>35</v>
      </c>
      <c r="AX577" s="11" t="s">
        <v>72</v>
      </c>
      <c r="AY577" s="168" t="s">
        <v>125</v>
      </c>
    </row>
    <row r="578" spans="2:65" s="11" customFormat="1">
      <c r="B578" s="167"/>
      <c r="D578" s="164" t="s">
        <v>136</v>
      </c>
      <c r="E578" s="168" t="s">
        <v>5</v>
      </c>
      <c r="F578" s="169" t="s">
        <v>138</v>
      </c>
      <c r="H578" s="168" t="s">
        <v>5</v>
      </c>
      <c r="L578" s="167"/>
      <c r="M578" s="170"/>
      <c r="N578" s="171"/>
      <c r="O578" s="171"/>
      <c r="P578" s="171"/>
      <c r="Q578" s="171"/>
      <c r="R578" s="171"/>
      <c r="S578" s="171"/>
      <c r="T578" s="172"/>
      <c r="AT578" s="168" t="s">
        <v>136</v>
      </c>
      <c r="AU578" s="168" t="s">
        <v>82</v>
      </c>
      <c r="AV578" s="11" t="s">
        <v>80</v>
      </c>
      <c r="AW578" s="11" t="s">
        <v>35</v>
      </c>
      <c r="AX578" s="11" t="s">
        <v>72</v>
      </c>
      <c r="AY578" s="168" t="s">
        <v>125</v>
      </c>
    </row>
    <row r="579" spans="2:65" s="12" customFormat="1">
      <c r="B579" s="173"/>
      <c r="D579" s="164" t="s">
        <v>136</v>
      </c>
      <c r="E579" s="174" t="s">
        <v>5</v>
      </c>
      <c r="F579" s="175" t="s">
        <v>808</v>
      </c>
      <c r="H579" s="176">
        <v>8.58</v>
      </c>
      <c r="L579" s="173"/>
      <c r="M579" s="177"/>
      <c r="N579" s="178"/>
      <c r="O579" s="178"/>
      <c r="P579" s="178"/>
      <c r="Q579" s="178"/>
      <c r="R579" s="178"/>
      <c r="S579" s="178"/>
      <c r="T579" s="179"/>
      <c r="AT579" s="174" t="s">
        <v>136</v>
      </c>
      <c r="AU579" s="174" t="s">
        <v>82</v>
      </c>
      <c r="AV579" s="12" t="s">
        <v>82</v>
      </c>
      <c r="AW579" s="12" t="s">
        <v>35</v>
      </c>
      <c r="AX579" s="12" t="s">
        <v>80</v>
      </c>
      <c r="AY579" s="174" t="s">
        <v>125</v>
      </c>
    </row>
    <row r="580" spans="2:65" s="1" customFormat="1" ht="25.5" customHeight="1">
      <c r="B580" s="152"/>
      <c r="C580" s="153" t="s">
        <v>813</v>
      </c>
      <c r="D580" s="153" t="s">
        <v>127</v>
      </c>
      <c r="E580" s="154" t="s">
        <v>814</v>
      </c>
      <c r="F580" s="155" t="s">
        <v>815</v>
      </c>
      <c r="G580" s="156" t="s">
        <v>189</v>
      </c>
      <c r="H580" s="157">
        <v>8.58</v>
      </c>
      <c r="I580" s="335"/>
      <c r="J580" s="158">
        <f>ROUND(I580*H580,2)</f>
        <v>0</v>
      </c>
      <c r="K580" s="155" t="s">
        <v>131</v>
      </c>
      <c r="L580" s="38"/>
      <c r="M580" s="159" t="s">
        <v>5</v>
      </c>
      <c r="N580" s="160" t="s">
        <v>43</v>
      </c>
      <c r="O580" s="161">
        <v>6.7000000000000004E-2</v>
      </c>
      <c r="P580" s="161">
        <f>O580*H580</f>
        <v>0.57486000000000004</v>
      </c>
      <c r="Q580" s="161">
        <v>0</v>
      </c>
      <c r="R580" s="161">
        <f>Q580*H580</f>
        <v>0</v>
      </c>
      <c r="S580" s="161">
        <v>0</v>
      </c>
      <c r="T580" s="162">
        <f>S580*H580</f>
        <v>0</v>
      </c>
      <c r="AR580" s="24" t="s">
        <v>132</v>
      </c>
      <c r="AT580" s="24" t="s">
        <v>127</v>
      </c>
      <c r="AU580" s="24" t="s">
        <v>82</v>
      </c>
      <c r="AY580" s="24" t="s">
        <v>125</v>
      </c>
      <c r="BE580" s="163">
        <f>IF(N580="základní",J580,0)</f>
        <v>0</v>
      </c>
      <c r="BF580" s="163">
        <f>IF(N580="snížená",J580,0)</f>
        <v>0</v>
      </c>
      <c r="BG580" s="163">
        <f>IF(N580="zákl. přenesená",J580,0)</f>
        <v>0</v>
      </c>
      <c r="BH580" s="163">
        <f>IF(N580="sníž. přenesená",J580,0)</f>
        <v>0</v>
      </c>
      <c r="BI580" s="163">
        <f>IF(N580="nulová",J580,0)</f>
        <v>0</v>
      </c>
      <c r="BJ580" s="24" t="s">
        <v>80</v>
      </c>
      <c r="BK580" s="163">
        <f>ROUND(I580*H580,2)</f>
        <v>0</v>
      </c>
      <c r="BL580" s="24" t="s">
        <v>132</v>
      </c>
      <c r="BM580" s="24" t="s">
        <v>816</v>
      </c>
    </row>
    <row r="581" spans="2:65" s="11" customFormat="1">
      <c r="B581" s="167"/>
      <c r="D581" s="164" t="s">
        <v>136</v>
      </c>
      <c r="E581" s="168" t="s">
        <v>5</v>
      </c>
      <c r="F581" s="169" t="s">
        <v>137</v>
      </c>
      <c r="H581" s="168" t="s">
        <v>5</v>
      </c>
      <c r="L581" s="167"/>
      <c r="M581" s="170"/>
      <c r="N581" s="171"/>
      <c r="O581" s="171"/>
      <c r="P581" s="171"/>
      <c r="Q581" s="171"/>
      <c r="R581" s="171"/>
      <c r="S581" s="171"/>
      <c r="T581" s="172"/>
      <c r="AT581" s="168" t="s">
        <v>136</v>
      </c>
      <c r="AU581" s="168" t="s">
        <v>82</v>
      </c>
      <c r="AV581" s="11" t="s">
        <v>80</v>
      </c>
      <c r="AW581" s="11" t="s">
        <v>35</v>
      </c>
      <c r="AX581" s="11" t="s">
        <v>72</v>
      </c>
      <c r="AY581" s="168" t="s">
        <v>125</v>
      </c>
    </row>
    <row r="582" spans="2:65" s="11" customFormat="1">
      <c r="B582" s="167"/>
      <c r="D582" s="164" t="s">
        <v>136</v>
      </c>
      <c r="E582" s="168" t="s">
        <v>5</v>
      </c>
      <c r="F582" s="169" t="s">
        <v>138</v>
      </c>
      <c r="H582" s="168" t="s">
        <v>5</v>
      </c>
      <c r="L582" s="167"/>
      <c r="M582" s="170"/>
      <c r="N582" s="171"/>
      <c r="O582" s="171"/>
      <c r="P582" s="171"/>
      <c r="Q582" s="171"/>
      <c r="R582" s="171"/>
      <c r="S582" s="171"/>
      <c r="T582" s="172"/>
      <c r="AT582" s="168" t="s">
        <v>136</v>
      </c>
      <c r="AU582" s="168" t="s">
        <v>82</v>
      </c>
      <c r="AV582" s="11" t="s">
        <v>80</v>
      </c>
      <c r="AW582" s="11" t="s">
        <v>35</v>
      </c>
      <c r="AX582" s="11" t="s">
        <v>72</v>
      </c>
      <c r="AY582" s="168" t="s">
        <v>125</v>
      </c>
    </row>
    <row r="583" spans="2:65" s="12" customFormat="1">
      <c r="B583" s="173"/>
      <c r="D583" s="164" t="s">
        <v>136</v>
      </c>
      <c r="E583" s="174" t="s">
        <v>5</v>
      </c>
      <c r="F583" s="175" t="s">
        <v>808</v>
      </c>
      <c r="H583" s="176">
        <v>8.58</v>
      </c>
      <c r="L583" s="173"/>
      <c r="M583" s="177"/>
      <c r="N583" s="178"/>
      <c r="O583" s="178"/>
      <c r="P583" s="178"/>
      <c r="Q583" s="178"/>
      <c r="R583" s="178"/>
      <c r="S583" s="178"/>
      <c r="T583" s="179"/>
      <c r="AT583" s="174" t="s">
        <v>136</v>
      </c>
      <c r="AU583" s="174" t="s">
        <v>82</v>
      </c>
      <c r="AV583" s="12" t="s">
        <v>82</v>
      </c>
      <c r="AW583" s="12" t="s">
        <v>35</v>
      </c>
      <c r="AX583" s="12" t="s">
        <v>80</v>
      </c>
      <c r="AY583" s="174" t="s">
        <v>125</v>
      </c>
    </row>
    <row r="584" spans="2:65" s="1" customFormat="1" ht="25.5" customHeight="1">
      <c r="B584" s="152"/>
      <c r="C584" s="153" t="s">
        <v>817</v>
      </c>
      <c r="D584" s="153" t="s">
        <v>127</v>
      </c>
      <c r="E584" s="154" t="s">
        <v>818</v>
      </c>
      <c r="F584" s="155" t="s">
        <v>819</v>
      </c>
      <c r="G584" s="156" t="s">
        <v>189</v>
      </c>
      <c r="H584" s="157">
        <v>8.58</v>
      </c>
      <c r="I584" s="335"/>
      <c r="J584" s="158">
        <f>ROUND(I584*H584,2)</f>
        <v>0</v>
      </c>
      <c r="K584" s="155" t="s">
        <v>131</v>
      </c>
      <c r="L584" s="38"/>
      <c r="M584" s="159" t="s">
        <v>5</v>
      </c>
      <c r="N584" s="160" t="s">
        <v>43</v>
      </c>
      <c r="O584" s="161">
        <v>0.19600000000000001</v>
      </c>
      <c r="P584" s="161">
        <f>O584*H584</f>
        <v>1.6816800000000001</v>
      </c>
      <c r="Q584" s="161">
        <v>0</v>
      </c>
      <c r="R584" s="161">
        <f>Q584*H584</f>
        <v>0</v>
      </c>
      <c r="S584" s="161">
        <v>0</v>
      </c>
      <c r="T584" s="162">
        <f>S584*H584</f>
        <v>0</v>
      </c>
      <c r="AR584" s="24" t="s">
        <v>132</v>
      </c>
      <c r="AT584" s="24" t="s">
        <v>127</v>
      </c>
      <c r="AU584" s="24" t="s">
        <v>82</v>
      </c>
      <c r="AY584" s="24" t="s">
        <v>125</v>
      </c>
      <c r="BE584" s="163">
        <f>IF(N584="základní",J584,0)</f>
        <v>0</v>
      </c>
      <c r="BF584" s="163">
        <f>IF(N584="snížená",J584,0)</f>
        <v>0</v>
      </c>
      <c r="BG584" s="163">
        <f>IF(N584="zákl. přenesená",J584,0)</f>
        <v>0</v>
      </c>
      <c r="BH584" s="163">
        <f>IF(N584="sníž. přenesená",J584,0)</f>
        <v>0</v>
      </c>
      <c r="BI584" s="163">
        <f>IF(N584="nulová",J584,0)</f>
        <v>0</v>
      </c>
      <c r="BJ584" s="24" t="s">
        <v>80</v>
      </c>
      <c r="BK584" s="163">
        <f>ROUND(I584*H584,2)</f>
        <v>0</v>
      </c>
      <c r="BL584" s="24" t="s">
        <v>132</v>
      </c>
      <c r="BM584" s="24" t="s">
        <v>820</v>
      </c>
    </row>
    <row r="585" spans="2:65" s="11" customFormat="1">
      <c r="B585" s="167"/>
      <c r="D585" s="164" t="s">
        <v>136</v>
      </c>
      <c r="E585" s="168" t="s">
        <v>5</v>
      </c>
      <c r="F585" s="169" t="s">
        <v>137</v>
      </c>
      <c r="H585" s="168" t="s">
        <v>5</v>
      </c>
      <c r="L585" s="167"/>
      <c r="M585" s="170"/>
      <c r="N585" s="171"/>
      <c r="O585" s="171"/>
      <c r="P585" s="171"/>
      <c r="Q585" s="171"/>
      <c r="R585" s="171"/>
      <c r="S585" s="171"/>
      <c r="T585" s="172"/>
      <c r="AT585" s="168" t="s">
        <v>136</v>
      </c>
      <c r="AU585" s="168" t="s">
        <v>82</v>
      </c>
      <c r="AV585" s="11" t="s">
        <v>80</v>
      </c>
      <c r="AW585" s="11" t="s">
        <v>35</v>
      </c>
      <c r="AX585" s="11" t="s">
        <v>72</v>
      </c>
      <c r="AY585" s="168" t="s">
        <v>125</v>
      </c>
    </row>
    <row r="586" spans="2:65" s="11" customFormat="1">
      <c r="B586" s="167"/>
      <c r="D586" s="164" t="s">
        <v>136</v>
      </c>
      <c r="E586" s="168" t="s">
        <v>5</v>
      </c>
      <c r="F586" s="169" t="s">
        <v>138</v>
      </c>
      <c r="H586" s="168" t="s">
        <v>5</v>
      </c>
      <c r="L586" s="167"/>
      <c r="M586" s="170"/>
      <c r="N586" s="171"/>
      <c r="O586" s="171"/>
      <c r="P586" s="171"/>
      <c r="Q586" s="171"/>
      <c r="R586" s="171"/>
      <c r="S586" s="171"/>
      <c r="T586" s="172"/>
      <c r="AT586" s="168" t="s">
        <v>136</v>
      </c>
      <c r="AU586" s="168" t="s">
        <v>82</v>
      </c>
      <c r="AV586" s="11" t="s">
        <v>80</v>
      </c>
      <c r="AW586" s="11" t="s">
        <v>35</v>
      </c>
      <c r="AX586" s="11" t="s">
        <v>72</v>
      </c>
      <c r="AY586" s="168" t="s">
        <v>125</v>
      </c>
    </row>
    <row r="587" spans="2:65" s="12" customFormat="1">
      <c r="B587" s="173"/>
      <c r="D587" s="164" t="s">
        <v>136</v>
      </c>
      <c r="E587" s="174" t="s">
        <v>5</v>
      </c>
      <c r="F587" s="175" t="s">
        <v>808</v>
      </c>
      <c r="H587" s="176">
        <v>8.58</v>
      </c>
      <c r="L587" s="173"/>
      <c r="M587" s="177"/>
      <c r="N587" s="178"/>
      <c r="O587" s="178"/>
      <c r="P587" s="178"/>
      <c r="Q587" s="178"/>
      <c r="R587" s="178"/>
      <c r="S587" s="178"/>
      <c r="T587" s="179"/>
      <c r="AT587" s="174" t="s">
        <v>136</v>
      </c>
      <c r="AU587" s="174" t="s">
        <v>82</v>
      </c>
      <c r="AV587" s="12" t="s">
        <v>82</v>
      </c>
      <c r="AW587" s="12" t="s">
        <v>35</v>
      </c>
      <c r="AX587" s="12" t="s">
        <v>80</v>
      </c>
      <c r="AY587" s="174" t="s">
        <v>125</v>
      </c>
    </row>
    <row r="588" spans="2:65" s="1" customFormat="1" ht="25.5" customHeight="1">
      <c r="B588" s="152"/>
      <c r="C588" s="153" t="s">
        <v>821</v>
      </c>
      <c r="D588" s="153" t="s">
        <v>127</v>
      </c>
      <c r="E588" s="154" t="s">
        <v>822</v>
      </c>
      <c r="F588" s="155" t="s">
        <v>823</v>
      </c>
      <c r="G588" s="156" t="s">
        <v>189</v>
      </c>
      <c r="H588" s="157">
        <v>1.48</v>
      </c>
      <c r="I588" s="335"/>
      <c r="J588" s="158">
        <f>ROUND(I588*H588,2)</f>
        <v>0</v>
      </c>
      <c r="K588" s="155" t="s">
        <v>131</v>
      </c>
      <c r="L588" s="38"/>
      <c r="M588" s="159" t="s">
        <v>5</v>
      </c>
      <c r="N588" s="160" t="s">
        <v>43</v>
      </c>
      <c r="O588" s="161">
        <v>3.2</v>
      </c>
      <c r="P588" s="161">
        <f>O588*H588</f>
        <v>4.7359999999999998</v>
      </c>
      <c r="Q588" s="161">
        <v>3.0899999999999999E-3</v>
      </c>
      <c r="R588" s="161">
        <f>Q588*H588</f>
        <v>4.5731999999999995E-3</v>
      </c>
      <c r="S588" s="161">
        <v>0.126</v>
      </c>
      <c r="T588" s="162">
        <f>S588*H588</f>
        <v>0.18648000000000001</v>
      </c>
      <c r="AR588" s="24" t="s">
        <v>132</v>
      </c>
      <c r="AT588" s="24" t="s">
        <v>127</v>
      </c>
      <c r="AU588" s="24" t="s">
        <v>82</v>
      </c>
      <c r="AY588" s="24" t="s">
        <v>125</v>
      </c>
      <c r="BE588" s="163">
        <f>IF(N588="základní",J588,0)</f>
        <v>0</v>
      </c>
      <c r="BF588" s="163">
        <f>IF(N588="snížená",J588,0)</f>
        <v>0</v>
      </c>
      <c r="BG588" s="163">
        <f>IF(N588="zákl. přenesená",J588,0)</f>
        <v>0</v>
      </c>
      <c r="BH588" s="163">
        <f>IF(N588="sníž. přenesená",J588,0)</f>
        <v>0</v>
      </c>
      <c r="BI588" s="163">
        <f>IF(N588="nulová",J588,0)</f>
        <v>0</v>
      </c>
      <c r="BJ588" s="24" t="s">
        <v>80</v>
      </c>
      <c r="BK588" s="163">
        <f>ROUND(I588*H588,2)</f>
        <v>0</v>
      </c>
      <c r="BL588" s="24" t="s">
        <v>132</v>
      </c>
      <c r="BM588" s="24" t="s">
        <v>824</v>
      </c>
    </row>
    <row r="589" spans="2:65" s="11" customFormat="1">
      <c r="B589" s="167"/>
      <c r="D589" s="164" t="s">
        <v>136</v>
      </c>
      <c r="E589" s="168" t="s">
        <v>5</v>
      </c>
      <c r="F589" s="169" t="s">
        <v>825</v>
      </c>
      <c r="H589" s="168" t="s">
        <v>5</v>
      </c>
      <c r="L589" s="167"/>
      <c r="M589" s="170"/>
      <c r="N589" s="171"/>
      <c r="O589" s="171"/>
      <c r="P589" s="171"/>
      <c r="Q589" s="171"/>
      <c r="R589" s="171"/>
      <c r="S589" s="171"/>
      <c r="T589" s="172"/>
      <c r="AT589" s="168" t="s">
        <v>136</v>
      </c>
      <c r="AU589" s="168" t="s">
        <v>82</v>
      </c>
      <c r="AV589" s="11" t="s">
        <v>80</v>
      </c>
      <c r="AW589" s="11" t="s">
        <v>35</v>
      </c>
      <c r="AX589" s="11" t="s">
        <v>72</v>
      </c>
      <c r="AY589" s="168" t="s">
        <v>125</v>
      </c>
    </row>
    <row r="590" spans="2:65" s="12" customFormat="1">
      <c r="B590" s="173"/>
      <c r="D590" s="164" t="s">
        <v>136</v>
      </c>
      <c r="E590" s="174" t="s">
        <v>5</v>
      </c>
      <c r="F590" s="175" t="s">
        <v>826</v>
      </c>
      <c r="H590" s="176">
        <v>0.68</v>
      </c>
      <c r="L590" s="173"/>
      <c r="M590" s="177"/>
      <c r="N590" s="178"/>
      <c r="O590" s="178"/>
      <c r="P590" s="178"/>
      <c r="Q590" s="178"/>
      <c r="R590" s="178"/>
      <c r="S590" s="178"/>
      <c r="T590" s="179"/>
      <c r="AT590" s="174" t="s">
        <v>136</v>
      </c>
      <c r="AU590" s="174" t="s">
        <v>82</v>
      </c>
      <c r="AV590" s="12" t="s">
        <v>82</v>
      </c>
      <c r="AW590" s="12" t="s">
        <v>35</v>
      </c>
      <c r="AX590" s="12" t="s">
        <v>72</v>
      </c>
      <c r="AY590" s="174" t="s">
        <v>125</v>
      </c>
    </row>
    <row r="591" spans="2:65" s="12" customFormat="1">
      <c r="B591" s="173"/>
      <c r="D591" s="164" t="s">
        <v>136</v>
      </c>
      <c r="E591" s="174" t="s">
        <v>5</v>
      </c>
      <c r="F591" s="175" t="s">
        <v>827</v>
      </c>
      <c r="H591" s="176">
        <v>0.8</v>
      </c>
      <c r="L591" s="173"/>
      <c r="M591" s="177"/>
      <c r="N591" s="178"/>
      <c r="O591" s="178"/>
      <c r="P591" s="178"/>
      <c r="Q591" s="178"/>
      <c r="R591" s="178"/>
      <c r="S591" s="178"/>
      <c r="T591" s="179"/>
      <c r="AT591" s="174" t="s">
        <v>136</v>
      </c>
      <c r="AU591" s="174" t="s">
        <v>82</v>
      </c>
      <c r="AV591" s="12" t="s">
        <v>82</v>
      </c>
      <c r="AW591" s="12" t="s">
        <v>35</v>
      </c>
      <c r="AX591" s="12" t="s">
        <v>72</v>
      </c>
      <c r="AY591" s="174" t="s">
        <v>125</v>
      </c>
    </row>
    <row r="592" spans="2:65" s="14" customFormat="1">
      <c r="B592" s="187"/>
      <c r="D592" s="164" t="s">
        <v>136</v>
      </c>
      <c r="E592" s="188" t="s">
        <v>5</v>
      </c>
      <c r="F592" s="189" t="s">
        <v>149</v>
      </c>
      <c r="H592" s="190">
        <v>1.48</v>
      </c>
      <c r="L592" s="187"/>
      <c r="M592" s="191"/>
      <c r="N592" s="192"/>
      <c r="O592" s="192"/>
      <c r="P592" s="192"/>
      <c r="Q592" s="192"/>
      <c r="R592" s="192"/>
      <c r="S592" s="192"/>
      <c r="T592" s="193"/>
      <c r="AT592" s="188" t="s">
        <v>136</v>
      </c>
      <c r="AU592" s="188" t="s">
        <v>82</v>
      </c>
      <c r="AV592" s="14" t="s">
        <v>132</v>
      </c>
      <c r="AW592" s="14" t="s">
        <v>35</v>
      </c>
      <c r="AX592" s="14" t="s">
        <v>80</v>
      </c>
      <c r="AY592" s="188" t="s">
        <v>125</v>
      </c>
    </row>
    <row r="593" spans="2:65" s="10" customFormat="1" ht="29.85" customHeight="1">
      <c r="B593" s="140"/>
      <c r="D593" s="141" t="s">
        <v>71</v>
      </c>
      <c r="E593" s="150" t="s">
        <v>828</v>
      </c>
      <c r="F593" s="150" t="s">
        <v>829</v>
      </c>
      <c r="J593" s="151">
        <f>BK593</f>
        <v>0</v>
      </c>
      <c r="L593" s="140"/>
      <c r="M593" s="144"/>
      <c r="N593" s="145"/>
      <c r="O593" s="145"/>
      <c r="P593" s="146">
        <f>SUM(P594:P612)</f>
        <v>27.945884</v>
      </c>
      <c r="Q593" s="145"/>
      <c r="R593" s="146">
        <f>SUM(R594:R612)</f>
        <v>0</v>
      </c>
      <c r="S593" s="145"/>
      <c r="T593" s="147">
        <f>SUM(T594:T612)</f>
        <v>0</v>
      </c>
      <c r="AR593" s="141" t="s">
        <v>80</v>
      </c>
      <c r="AT593" s="148" t="s">
        <v>71</v>
      </c>
      <c r="AU593" s="148" t="s">
        <v>80</v>
      </c>
      <c r="AY593" s="141" t="s">
        <v>125</v>
      </c>
      <c r="BK593" s="149">
        <f>SUM(BK594:BK612)</f>
        <v>0</v>
      </c>
    </row>
    <row r="594" spans="2:65" s="1" customFormat="1" ht="25.5" customHeight="1">
      <c r="B594" s="152"/>
      <c r="C594" s="153" t="s">
        <v>830</v>
      </c>
      <c r="D594" s="153" t="s">
        <v>127</v>
      </c>
      <c r="E594" s="154" t="s">
        <v>831</v>
      </c>
      <c r="F594" s="155" t="s">
        <v>832</v>
      </c>
      <c r="G594" s="156" t="s">
        <v>287</v>
      </c>
      <c r="H594" s="157">
        <v>735.41800000000001</v>
      </c>
      <c r="I594" s="335"/>
      <c r="J594" s="158">
        <f>ROUND(I594*H594,2)</f>
        <v>0</v>
      </c>
      <c r="K594" s="155" t="s">
        <v>131</v>
      </c>
      <c r="L594" s="38"/>
      <c r="M594" s="159" t="s">
        <v>5</v>
      </c>
      <c r="N594" s="160" t="s">
        <v>43</v>
      </c>
      <c r="O594" s="161">
        <v>0.03</v>
      </c>
      <c r="P594" s="161">
        <f>O594*H594</f>
        <v>22.062539999999998</v>
      </c>
      <c r="Q594" s="161">
        <v>0</v>
      </c>
      <c r="R594" s="161">
        <f>Q594*H594</f>
        <v>0</v>
      </c>
      <c r="S594" s="161">
        <v>0</v>
      </c>
      <c r="T594" s="162">
        <f>S594*H594</f>
        <v>0</v>
      </c>
      <c r="AR594" s="24" t="s">
        <v>132</v>
      </c>
      <c r="AT594" s="24" t="s">
        <v>127</v>
      </c>
      <c r="AU594" s="24" t="s">
        <v>82</v>
      </c>
      <c r="AY594" s="24" t="s">
        <v>125</v>
      </c>
      <c r="BE594" s="163">
        <f>IF(N594="základní",J594,0)</f>
        <v>0</v>
      </c>
      <c r="BF594" s="163">
        <f>IF(N594="snížená",J594,0)</f>
        <v>0</v>
      </c>
      <c r="BG594" s="163">
        <f>IF(N594="zákl. přenesená",J594,0)</f>
        <v>0</v>
      </c>
      <c r="BH594" s="163">
        <f>IF(N594="sníž. přenesená",J594,0)</f>
        <v>0</v>
      </c>
      <c r="BI594" s="163">
        <f>IF(N594="nulová",J594,0)</f>
        <v>0</v>
      </c>
      <c r="BJ594" s="24" t="s">
        <v>80</v>
      </c>
      <c r="BK594" s="163">
        <f>ROUND(I594*H594,2)</f>
        <v>0</v>
      </c>
      <c r="BL594" s="24" t="s">
        <v>132</v>
      </c>
      <c r="BM594" s="24" t="s">
        <v>833</v>
      </c>
    </row>
    <row r="595" spans="2:65" s="12" customFormat="1">
      <c r="B595" s="173"/>
      <c r="D595" s="164" t="s">
        <v>136</v>
      </c>
      <c r="E595" s="174" t="s">
        <v>5</v>
      </c>
      <c r="F595" s="175" t="s">
        <v>834</v>
      </c>
      <c r="H595" s="176">
        <v>388.661</v>
      </c>
      <c r="L595" s="173"/>
      <c r="M595" s="177"/>
      <c r="N595" s="178"/>
      <c r="O595" s="178"/>
      <c r="P595" s="178"/>
      <c r="Q595" s="178"/>
      <c r="R595" s="178"/>
      <c r="S595" s="178"/>
      <c r="T595" s="179"/>
      <c r="AT595" s="174" t="s">
        <v>136</v>
      </c>
      <c r="AU595" s="174" t="s">
        <v>82</v>
      </c>
      <c r="AV595" s="12" t="s">
        <v>82</v>
      </c>
      <c r="AW595" s="12" t="s">
        <v>35</v>
      </c>
      <c r="AX595" s="12" t="s">
        <v>72</v>
      </c>
      <c r="AY595" s="174" t="s">
        <v>125</v>
      </c>
    </row>
    <row r="596" spans="2:65" s="12" customFormat="1">
      <c r="B596" s="173"/>
      <c r="D596" s="164" t="s">
        <v>136</v>
      </c>
      <c r="E596" s="174" t="s">
        <v>5</v>
      </c>
      <c r="F596" s="175" t="s">
        <v>835</v>
      </c>
      <c r="H596" s="176">
        <v>2.2589999999999999</v>
      </c>
      <c r="L596" s="173"/>
      <c r="M596" s="177"/>
      <c r="N596" s="178"/>
      <c r="O596" s="178"/>
      <c r="P596" s="178"/>
      <c r="Q596" s="178"/>
      <c r="R596" s="178"/>
      <c r="S596" s="178"/>
      <c r="T596" s="179"/>
      <c r="AT596" s="174" t="s">
        <v>136</v>
      </c>
      <c r="AU596" s="174" t="s">
        <v>82</v>
      </c>
      <c r="AV596" s="12" t="s">
        <v>82</v>
      </c>
      <c r="AW596" s="12" t="s">
        <v>35</v>
      </c>
      <c r="AX596" s="12" t="s">
        <v>72</v>
      </c>
      <c r="AY596" s="174" t="s">
        <v>125</v>
      </c>
    </row>
    <row r="597" spans="2:65" s="12" customFormat="1">
      <c r="B597" s="173"/>
      <c r="D597" s="164" t="s">
        <v>136</v>
      </c>
      <c r="E597" s="174" t="s">
        <v>5</v>
      </c>
      <c r="F597" s="175" t="s">
        <v>836</v>
      </c>
      <c r="H597" s="176">
        <v>0.85699999999999998</v>
      </c>
      <c r="L597" s="173"/>
      <c r="M597" s="177"/>
      <c r="N597" s="178"/>
      <c r="O597" s="178"/>
      <c r="P597" s="178"/>
      <c r="Q597" s="178"/>
      <c r="R597" s="178"/>
      <c r="S597" s="178"/>
      <c r="T597" s="179"/>
      <c r="AT597" s="174" t="s">
        <v>136</v>
      </c>
      <c r="AU597" s="174" t="s">
        <v>82</v>
      </c>
      <c r="AV597" s="12" t="s">
        <v>82</v>
      </c>
      <c r="AW597" s="12" t="s">
        <v>35</v>
      </c>
      <c r="AX597" s="12" t="s">
        <v>72</v>
      </c>
      <c r="AY597" s="174" t="s">
        <v>125</v>
      </c>
    </row>
    <row r="598" spans="2:65" s="12" customFormat="1">
      <c r="B598" s="173"/>
      <c r="D598" s="164" t="s">
        <v>136</v>
      </c>
      <c r="E598" s="174" t="s">
        <v>5</v>
      </c>
      <c r="F598" s="175" t="s">
        <v>837</v>
      </c>
      <c r="H598" s="176">
        <v>0.54700000000000004</v>
      </c>
      <c r="L598" s="173"/>
      <c r="M598" s="177"/>
      <c r="N598" s="178"/>
      <c r="O598" s="178"/>
      <c r="P598" s="178"/>
      <c r="Q598" s="178"/>
      <c r="R598" s="178"/>
      <c r="S598" s="178"/>
      <c r="T598" s="179"/>
      <c r="AT598" s="174" t="s">
        <v>136</v>
      </c>
      <c r="AU598" s="174" t="s">
        <v>82</v>
      </c>
      <c r="AV598" s="12" t="s">
        <v>82</v>
      </c>
      <c r="AW598" s="12" t="s">
        <v>35</v>
      </c>
      <c r="AX598" s="12" t="s">
        <v>72</v>
      </c>
      <c r="AY598" s="174" t="s">
        <v>125</v>
      </c>
    </row>
    <row r="599" spans="2:65" s="12" customFormat="1">
      <c r="B599" s="173"/>
      <c r="D599" s="164" t="s">
        <v>136</v>
      </c>
      <c r="E599" s="174" t="s">
        <v>5</v>
      </c>
      <c r="F599" s="175" t="s">
        <v>838</v>
      </c>
      <c r="H599" s="176">
        <v>343.09399999999999</v>
      </c>
      <c r="L599" s="173"/>
      <c r="M599" s="177"/>
      <c r="N599" s="178"/>
      <c r="O599" s="178"/>
      <c r="P599" s="178"/>
      <c r="Q599" s="178"/>
      <c r="R599" s="178"/>
      <c r="S599" s="178"/>
      <c r="T599" s="179"/>
      <c r="AT599" s="174" t="s">
        <v>136</v>
      </c>
      <c r="AU599" s="174" t="s">
        <v>82</v>
      </c>
      <c r="AV599" s="12" t="s">
        <v>82</v>
      </c>
      <c r="AW599" s="12" t="s">
        <v>35</v>
      </c>
      <c r="AX599" s="12" t="s">
        <v>72</v>
      </c>
      <c r="AY599" s="174" t="s">
        <v>125</v>
      </c>
    </row>
    <row r="600" spans="2:65" s="14" customFormat="1">
      <c r="B600" s="187"/>
      <c r="D600" s="164" t="s">
        <v>136</v>
      </c>
      <c r="E600" s="188" t="s">
        <v>5</v>
      </c>
      <c r="F600" s="189" t="s">
        <v>149</v>
      </c>
      <c r="H600" s="190">
        <v>735.41800000000001</v>
      </c>
      <c r="L600" s="187"/>
      <c r="M600" s="191"/>
      <c r="N600" s="192"/>
      <c r="O600" s="192"/>
      <c r="P600" s="192"/>
      <c r="Q600" s="192"/>
      <c r="R600" s="192"/>
      <c r="S600" s="192"/>
      <c r="T600" s="193"/>
      <c r="AT600" s="188" t="s">
        <v>136</v>
      </c>
      <c r="AU600" s="188" t="s">
        <v>82</v>
      </c>
      <c r="AV600" s="14" t="s">
        <v>132</v>
      </c>
      <c r="AW600" s="14" t="s">
        <v>35</v>
      </c>
      <c r="AX600" s="14" t="s">
        <v>80</v>
      </c>
      <c r="AY600" s="188" t="s">
        <v>125</v>
      </c>
    </row>
    <row r="601" spans="2:65" s="1" customFormat="1" ht="25.5" customHeight="1">
      <c r="B601" s="152"/>
      <c r="C601" s="153" t="s">
        <v>839</v>
      </c>
      <c r="D601" s="153" t="s">
        <v>127</v>
      </c>
      <c r="E601" s="154" t="s">
        <v>840</v>
      </c>
      <c r="F601" s="155" t="s">
        <v>841</v>
      </c>
      <c r="G601" s="156" t="s">
        <v>287</v>
      </c>
      <c r="H601" s="157">
        <v>2941.672</v>
      </c>
      <c r="I601" s="335"/>
      <c r="J601" s="158">
        <f>ROUND(I601*H601,2)</f>
        <v>0</v>
      </c>
      <c r="K601" s="155" t="s">
        <v>131</v>
      </c>
      <c r="L601" s="38"/>
      <c r="M601" s="159" t="s">
        <v>5</v>
      </c>
      <c r="N601" s="160" t="s">
        <v>43</v>
      </c>
      <c r="O601" s="161">
        <v>2E-3</v>
      </c>
      <c r="P601" s="161">
        <f>O601*H601</f>
        <v>5.8833440000000001</v>
      </c>
      <c r="Q601" s="161">
        <v>0</v>
      </c>
      <c r="R601" s="161">
        <f>Q601*H601</f>
        <v>0</v>
      </c>
      <c r="S601" s="161">
        <v>0</v>
      </c>
      <c r="T601" s="162">
        <f>S601*H601</f>
        <v>0</v>
      </c>
      <c r="AR601" s="24" t="s">
        <v>132</v>
      </c>
      <c r="AT601" s="24" t="s">
        <v>127</v>
      </c>
      <c r="AU601" s="24" t="s">
        <v>82</v>
      </c>
      <c r="AY601" s="24" t="s">
        <v>125</v>
      </c>
      <c r="BE601" s="163">
        <f>IF(N601="základní",J601,0)</f>
        <v>0</v>
      </c>
      <c r="BF601" s="163">
        <f>IF(N601="snížená",J601,0)</f>
        <v>0</v>
      </c>
      <c r="BG601" s="163">
        <f>IF(N601="zákl. přenesená",J601,0)</f>
        <v>0</v>
      </c>
      <c r="BH601" s="163">
        <f>IF(N601="sníž. přenesená",J601,0)</f>
        <v>0</v>
      </c>
      <c r="BI601" s="163">
        <f>IF(N601="nulová",J601,0)</f>
        <v>0</v>
      </c>
      <c r="BJ601" s="24" t="s">
        <v>80</v>
      </c>
      <c r="BK601" s="163">
        <f>ROUND(I601*H601,2)</f>
        <v>0</v>
      </c>
      <c r="BL601" s="24" t="s">
        <v>132</v>
      </c>
      <c r="BM601" s="24" t="s">
        <v>842</v>
      </c>
    </row>
    <row r="602" spans="2:65" s="11" customFormat="1">
      <c r="B602" s="167"/>
      <c r="D602" s="164" t="s">
        <v>136</v>
      </c>
      <c r="E602" s="168" t="s">
        <v>5</v>
      </c>
      <c r="F602" s="169" t="s">
        <v>843</v>
      </c>
      <c r="H602" s="168" t="s">
        <v>5</v>
      </c>
      <c r="L602" s="167"/>
      <c r="M602" s="170"/>
      <c r="N602" s="171"/>
      <c r="O602" s="171"/>
      <c r="P602" s="171"/>
      <c r="Q602" s="171"/>
      <c r="R602" s="171"/>
      <c r="S602" s="171"/>
      <c r="T602" s="172"/>
      <c r="AT602" s="168" t="s">
        <v>136</v>
      </c>
      <c r="AU602" s="168" t="s">
        <v>82</v>
      </c>
      <c r="AV602" s="11" t="s">
        <v>80</v>
      </c>
      <c r="AW602" s="11" t="s">
        <v>35</v>
      </c>
      <c r="AX602" s="11" t="s">
        <v>72</v>
      </c>
      <c r="AY602" s="168" t="s">
        <v>125</v>
      </c>
    </row>
    <row r="603" spans="2:65" s="12" customFormat="1">
      <c r="B603" s="173"/>
      <c r="D603" s="164" t="s">
        <v>136</v>
      </c>
      <c r="E603" s="174" t="s">
        <v>5</v>
      </c>
      <c r="F603" s="175" t="s">
        <v>844</v>
      </c>
      <c r="H603" s="176">
        <v>2941.672</v>
      </c>
      <c r="L603" s="173"/>
      <c r="M603" s="177"/>
      <c r="N603" s="178"/>
      <c r="O603" s="178"/>
      <c r="P603" s="178"/>
      <c r="Q603" s="178"/>
      <c r="R603" s="178"/>
      <c r="S603" s="178"/>
      <c r="T603" s="179"/>
      <c r="AT603" s="174" t="s">
        <v>136</v>
      </c>
      <c r="AU603" s="174" t="s">
        <v>82</v>
      </c>
      <c r="AV603" s="12" t="s">
        <v>82</v>
      </c>
      <c r="AW603" s="12" t="s">
        <v>35</v>
      </c>
      <c r="AX603" s="12" t="s">
        <v>80</v>
      </c>
      <c r="AY603" s="174" t="s">
        <v>125</v>
      </c>
    </row>
    <row r="604" spans="2:65" s="1" customFormat="1" ht="25.5" customHeight="1">
      <c r="B604" s="152"/>
      <c r="C604" s="153" t="s">
        <v>845</v>
      </c>
      <c r="D604" s="153" t="s">
        <v>127</v>
      </c>
      <c r="E604" s="154" t="s">
        <v>846</v>
      </c>
      <c r="F604" s="155" t="s">
        <v>847</v>
      </c>
      <c r="G604" s="156" t="s">
        <v>287</v>
      </c>
      <c r="H604" s="157">
        <v>344.49799999999999</v>
      </c>
      <c r="I604" s="335"/>
      <c r="J604" s="158">
        <f>ROUND(I604*H604,2)</f>
        <v>0</v>
      </c>
      <c r="K604" s="155" t="s">
        <v>131</v>
      </c>
      <c r="L604" s="38"/>
      <c r="M604" s="159" t="s">
        <v>5</v>
      </c>
      <c r="N604" s="160" t="s">
        <v>43</v>
      </c>
      <c r="O604" s="161">
        <v>0</v>
      </c>
      <c r="P604" s="161">
        <f>O604*H604</f>
        <v>0</v>
      </c>
      <c r="Q604" s="161">
        <v>0</v>
      </c>
      <c r="R604" s="161">
        <f>Q604*H604</f>
        <v>0</v>
      </c>
      <c r="S604" s="161">
        <v>0</v>
      </c>
      <c r="T604" s="162">
        <f>S604*H604</f>
        <v>0</v>
      </c>
      <c r="AR604" s="24" t="s">
        <v>132</v>
      </c>
      <c r="AT604" s="24" t="s">
        <v>127</v>
      </c>
      <c r="AU604" s="24" t="s">
        <v>82</v>
      </c>
      <c r="AY604" s="24" t="s">
        <v>125</v>
      </c>
      <c r="BE604" s="163">
        <f>IF(N604="základní",J604,0)</f>
        <v>0</v>
      </c>
      <c r="BF604" s="163">
        <f>IF(N604="snížená",J604,0)</f>
        <v>0</v>
      </c>
      <c r="BG604" s="163">
        <f>IF(N604="zákl. přenesená",J604,0)</f>
        <v>0</v>
      </c>
      <c r="BH604" s="163">
        <f>IF(N604="sníž. přenesená",J604,0)</f>
        <v>0</v>
      </c>
      <c r="BI604" s="163">
        <f>IF(N604="nulová",J604,0)</f>
        <v>0</v>
      </c>
      <c r="BJ604" s="24" t="s">
        <v>80</v>
      </c>
      <c r="BK604" s="163">
        <f>ROUND(I604*H604,2)</f>
        <v>0</v>
      </c>
      <c r="BL604" s="24" t="s">
        <v>132</v>
      </c>
      <c r="BM604" s="24" t="s">
        <v>848</v>
      </c>
    </row>
    <row r="605" spans="2:65" s="12" customFormat="1">
      <c r="B605" s="173"/>
      <c r="D605" s="164" t="s">
        <v>136</v>
      </c>
      <c r="E605" s="174" t="s">
        <v>5</v>
      </c>
      <c r="F605" s="175" t="s">
        <v>836</v>
      </c>
      <c r="H605" s="176">
        <v>0.85699999999999998</v>
      </c>
      <c r="L605" s="173"/>
      <c r="M605" s="177"/>
      <c r="N605" s="178"/>
      <c r="O605" s="178"/>
      <c r="P605" s="178"/>
      <c r="Q605" s="178"/>
      <c r="R605" s="178"/>
      <c r="S605" s="178"/>
      <c r="T605" s="179"/>
      <c r="AT605" s="174" t="s">
        <v>136</v>
      </c>
      <c r="AU605" s="174" t="s">
        <v>82</v>
      </c>
      <c r="AV605" s="12" t="s">
        <v>82</v>
      </c>
      <c r="AW605" s="12" t="s">
        <v>35</v>
      </c>
      <c r="AX605" s="12" t="s">
        <v>72</v>
      </c>
      <c r="AY605" s="174" t="s">
        <v>125</v>
      </c>
    </row>
    <row r="606" spans="2:65" s="12" customFormat="1">
      <c r="B606" s="173"/>
      <c r="D606" s="164" t="s">
        <v>136</v>
      </c>
      <c r="E606" s="174" t="s">
        <v>5</v>
      </c>
      <c r="F606" s="175" t="s">
        <v>837</v>
      </c>
      <c r="H606" s="176">
        <v>0.54700000000000004</v>
      </c>
      <c r="L606" s="173"/>
      <c r="M606" s="177"/>
      <c r="N606" s="178"/>
      <c r="O606" s="178"/>
      <c r="P606" s="178"/>
      <c r="Q606" s="178"/>
      <c r="R606" s="178"/>
      <c r="S606" s="178"/>
      <c r="T606" s="179"/>
      <c r="AT606" s="174" t="s">
        <v>136</v>
      </c>
      <c r="AU606" s="174" t="s">
        <v>82</v>
      </c>
      <c r="AV606" s="12" t="s">
        <v>82</v>
      </c>
      <c r="AW606" s="12" t="s">
        <v>35</v>
      </c>
      <c r="AX606" s="12" t="s">
        <v>72</v>
      </c>
      <c r="AY606" s="174" t="s">
        <v>125</v>
      </c>
    </row>
    <row r="607" spans="2:65" s="12" customFormat="1">
      <c r="B607" s="173"/>
      <c r="D607" s="164" t="s">
        <v>136</v>
      </c>
      <c r="E607" s="174" t="s">
        <v>5</v>
      </c>
      <c r="F607" s="175" t="s">
        <v>838</v>
      </c>
      <c r="H607" s="176">
        <v>343.09399999999999</v>
      </c>
      <c r="L607" s="173"/>
      <c r="M607" s="177"/>
      <c r="N607" s="178"/>
      <c r="O607" s="178"/>
      <c r="P607" s="178"/>
      <c r="Q607" s="178"/>
      <c r="R607" s="178"/>
      <c r="S607" s="178"/>
      <c r="T607" s="179"/>
      <c r="AT607" s="174" t="s">
        <v>136</v>
      </c>
      <c r="AU607" s="174" t="s">
        <v>82</v>
      </c>
      <c r="AV607" s="12" t="s">
        <v>82</v>
      </c>
      <c r="AW607" s="12" t="s">
        <v>35</v>
      </c>
      <c r="AX607" s="12" t="s">
        <v>72</v>
      </c>
      <c r="AY607" s="174" t="s">
        <v>125</v>
      </c>
    </row>
    <row r="608" spans="2:65" s="14" customFormat="1">
      <c r="B608" s="187"/>
      <c r="D608" s="164" t="s">
        <v>136</v>
      </c>
      <c r="E608" s="188" t="s">
        <v>5</v>
      </c>
      <c r="F608" s="189" t="s">
        <v>149</v>
      </c>
      <c r="H608" s="190">
        <v>344.49799999999999</v>
      </c>
      <c r="L608" s="187"/>
      <c r="M608" s="191"/>
      <c r="N608" s="192"/>
      <c r="O608" s="192"/>
      <c r="P608" s="192"/>
      <c r="Q608" s="192"/>
      <c r="R608" s="192"/>
      <c r="S608" s="192"/>
      <c r="T608" s="193"/>
      <c r="AT608" s="188" t="s">
        <v>136</v>
      </c>
      <c r="AU608" s="188" t="s">
        <v>82</v>
      </c>
      <c r="AV608" s="14" t="s">
        <v>132</v>
      </c>
      <c r="AW608" s="14" t="s">
        <v>35</v>
      </c>
      <c r="AX608" s="14" t="s">
        <v>80</v>
      </c>
      <c r="AY608" s="188" t="s">
        <v>125</v>
      </c>
    </row>
    <row r="609" spans="2:65" s="1" customFormat="1" ht="16.5" customHeight="1">
      <c r="B609" s="152"/>
      <c r="C609" s="153" t="s">
        <v>849</v>
      </c>
      <c r="D609" s="153" t="s">
        <v>127</v>
      </c>
      <c r="E609" s="154" t="s">
        <v>850</v>
      </c>
      <c r="F609" s="155" t="s">
        <v>851</v>
      </c>
      <c r="G609" s="156" t="s">
        <v>287</v>
      </c>
      <c r="H609" s="157">
        <v>390.92</v>
      </c>
      <c r="I609" s="335"/>
      <c r="J609" s="158">
        <f>ROUND(I609*H609,2)</f>
        <v>0</v>
      </c>
      <c r="K609" s="155" t="s">
        <v>131</v>
      </c>
      <c r="L609" s="38"/>
      <c r="M609" s="159" t="s">
        <v>5</v>
      </c>
      <c r="N609" s="160" t="s">
        <v>43</v>
      </c>
      <c r="O609" s="161">
        <v>0</v>
      </c>
      <c r="P609" s="161">
        <f>O609*H609</f>
        <v>0</v>
      </c>
      <c r="Q609" s="161">
        <v>0</v>
      </c>
      <c r="R609" s="161">
        <f>Q609*H609</f>
        <v>0</v>
      </c>
      <c r="S609" s="161">
        <v>0</v>
      </c>
      <c r="T609" s="162">
        <f>S609*H609</f>
        <v>0</v>
      </c>
      <c r="AR609" s="24" t="s">
        <v>132</v>
      </c>
      <c r="AT609" s="24" t="s">
        <v>127</v>
      </c>
      <c r="AU609" s="24" t="s">
        <v>82</v>
      </c>
      <c r="AY609" s="24" t="s">
        <v>125</v>
      </c>
      <c r="BE609" s="163">
        <f>IF(N609="základní",J609,0)</f>
        <v>0</v>
      </c>
      <c r="BF609" s="163">
        <f>IF(N609="snížená",J609,0)</f>
        <v>0</v>
      </c>
      <c r="BG609" s="163">
        <f>IF(N609="zákl. přenesená",J609,0)</f>
        <v>0</v>
      </c>
      <c r="BH609" s="163">
        <f>IF(N609="sníž. přenesená",J609,0)</f>
        <v>0</v>
      </c>
      <c r="BI609" s="163">
        <f>IF(N609="nulová",J609,0)</f>
        <v>0</v>
      </c>
      <c r="BJ609" s="24" t="s">
        <v>80</v>
      </c>
      <c r="BK609" s="163">
        <f>ROUND(I609*H609,2)</f>
        <v>0</v>
      </c>
      <c r="BL609" s="24" t="s">
        <v>132</v>
      </c>
      <c r="BM609" s="24" t="s">
        <v>852</v>
      </c>
    </row>
    <row r="610" spans="2:65" s="12" customFormat="1">
      <c r="B610" s="173"/>
      <c r="D610" s="164" t="s">
        <v>136</v>
      </c>
      <c r="E610" s="174" t="s">
        <v>5</v>
      </c>
      <c r="F610" s="175" t="s">
        <v>834</v>
      </c>
      <c r="H610" s="176">
        <v>388.661</v>
      </c>
      <c r="L610" s="173"/>
      <c r="M610" s="177"/>
      <c r="N610" s="178"/>
      <c r="O610" s="178"/>
      <c r="P610" s="178"/>
      <c r="Q610" s="178"/>
      <c r="R610" s="178"/>
      <c r="S610" s="178"/>
      <c r="T610" s="179"/>
      <c r="AT610" s="174" t="s">
        <v>136</v>
      </c>
      <c r="AU610" s="174" t="s">
        <v>82</v>
      </c>
      <c r="AV610" s="12" t="s">
        <v>82</v>
      </c>
      <c r="AW610" s="12" t="s">
        <v>35</v>
      </c>
      <c r="AX610" s="12" t="s">
        <v>72</v>
      </c>
      <c r="AY610" s="174" t="s">
        <v>125</v>
      </c>
    </row>
    <row r="611" spans="2:65" s="12" customFormat="1">
      <c r="B611" s="173"/>
      <c r="D611" s="164" t="s">
        <v>136</v>
      </c>
      <c r="E611" s="174" t="s">
        <v>5</v>
      </c>
      <c r="F611" s="175" t="s">
        <v>835</v>
      </c>
      <c r="H611" s="176">
        <v>2.2589999999999999</v>
      </c>
      <c r="L611" s="173"/>
      <c r="M611" s="177"/>
      <c r="N611" s="178"/>
      <c r="O611" s="178"/>
      <c r="P611" s="178"/>
      <c r="Q611" s="178"/>
      <c r="R611" s="178"/>
      <c r="S611" s="178"/>
      <c r="T611" s="179"/>
      <c r="AT611" s="174" t="s">
        <v>136</v>
      </c>
      <c r="AU611" s="174" t="s">
        <v>82</v>
      </c>
      <c r="AV611" s="12" t="s">
        <v>82</v>
      </c>
      <c r="AW611" s="12" t="s">
        <v>35</v>
      </c>
      <c r="AX611" s="12" t="s">
        <v>72</v>
      </c>
      <c r="AY611" s="174" t="s">
        <v>125</v>
      </c>
    </row>
    <row r="612" spans="2:65" s="14" customFormat="1">
      <c r="B612" s="187"/>
      <c r="D612" s="164" t="s">
        <v>136</v>
      </c>
      <c r="E612" s="188" t="s">
        <v>5</v>
      </c>
      <c r="F612" s="189" t="s">
        <v>149</v>
      </c>
      <c r="H612" s="190">
        <v>390.92</v>
      </c>
      <c r="L612" s="187"/>
      <c r="M612" s="191"/>
      <c r="N612" s="192"/>
      <c r="O612" s="192"/>
      <c r="P612" s="192"/>
      <c r="Q612" s="192"/>
      <c r="R612" s="192"/>
      <c r="S612" s="192"/>
      <c r="T612" s="193"/>
      <c r="AT612" s="188" t="s">
        <v>136</v>
      </c>
      <c r="AU612" s="188" t="s">
        <v>82</v>
      </c>
      <c r="AV612" s="14" t="s">
        <v>132</v>
      </c>
      <c r="AW612" s="14" t="s">
        <v>35</v>
      </c>
      <c r="AX612" s="14" t="s">
        <v>80</v>
      </c>
      <c r="AY612" s="188" t="s">
        <v>125</v>
      </c>
    </row>
    <row r="613" spans="2:65" s="10" customFormat="1" ht="29.85" customHeight="1">
      <c r="B613" s="140"/>
      <c r="D613" s="141" t="s">
        <v>71</v>
      </c>
      <c r="E613" s="150" t="s">
        <v>853</v>
      </c>
      <c r="F613" s="150" t="s">
        <v>854</v>
      </c>
      <c r="J613" s="151">
        <f>BK613</f>
        <v>0</v>
      </c>
      <c r="L613" s="140"/>
      <c r="M613" s="144"/>
      <c r="N613" s="145"/>
      <c r="O613" s="145"/>
      <c r="P613" s="146">
        <f>P614</f>
        <v>6899.24496</v>
      </c>
      <c r="Q613" s="145"/>
      <c r="R613" s="146">
        <f>R614</f>
        <v>0</v>
      </c>
      <c r="S613" s="145"/>
      <c r="T613" s="147">
        <f>T614</f>
        <v>0</v>
      </c>
      <c r="AR613" s="141" t="s">
        <v>80</v>
      </c>
      <c r="AT613" s="148" t="s">
        <v>71</v>
      </c>
      <c r="AU613" s="148" t="s">
        <v>80</v>
      </c>
      <c r="AY613" s="141" t="s">
        <v>125</v>
      </c>
      <c r="BK613" s="149">
        <f>BK614</f>
        <v>0</v>
      </c>
    </row>
    <row r="614" spans="2:65" s="1" customFormat="1" ht="38.25" customHeight="1">
      <c r="B614" s="152"/>
      <c r="C614" s="153" t="s">
        <v>855</v>
      </c>
      <c r="D614" s="153" t="s">
        <v>127</v>
      </c>
      <c r="E614" s="154" t="s">
        <v>856</v>
      </c>
      <c r="F614" s="155" t="s">
        <v>857</v>
      </c>
      <c r="G614" s="156" t="s">
        <v>287</v>
      </c>
      <c r="H614" s="157">
        <v>4661.652</v>
      </c>
      <c r="I614" s="335"/>
      <c r="J614" s="158">
        <f>ROUND(I614*H614,2)</f>
        <v>0</v>
      </c>
      <c r="K614" s="155" t="s">
        <v>131</v>
      </c>
      <c r="L614" s="38"/>
      <c r="M614" s="159" t="s">
        <v>5</v>
      </c>
      <c r="N614" s="203" t="s">
        <v>43</v>
      </c>
      <c r="O614" s="204">
        <v>1.48</v>
      </c>
      <c r="P614" s="204">
        <f>O614*H614</f>
        <v>6899.24496</v>
      </c>
      <c r="Q614" s="204">
        <v>0</v>
      </c>
      <c r="R614" s="204">
        <f>Q614*H614</f>
        <v>0</v>
      </c>
      <c r="S614" s="204">
        <v>0</v>
      </c>
      <c r="T614" s="205">
        <f>S614*H614</f>
        <v>0</v>
      </c>
      <c r="AR614" s="24" t="s">
        <v>132</v>
      </c>
      <c r="AT614" s="24" t="s">
        <v>127</v>
      </c>
      <c r="AU614" s="24" t="s">
        <v>82</v>
      </c>
      <c r="AY614" s="24" t="s">
        <v>125</v>
      </c>
      <c r="BE614" s="163">
        <f>IF(N614="základní",J614,0)</f>
        <v>0</v>
      </c>
      <c r="BF614" s="163">
        <f>IF(N614="snížená",J614,0)</f>
        <v>0</v>
      </c>
      <c r="BG614" s="163">
        <f>IF(N614="zákl. přenesená",J614,0)</f>
        <v>0</v>
      </c>
      <c r="BH614" s="163">
        <f>IF(N614="sníž. přenesená",J614,0)</f>
        <v>0</v>
      </c>
      <c r="BI614" s="163">
        <f>IF(N614="nulová",J614,0)</f>
        <v>0</v>
      </c>
      <c r="BJ614" s="24" t="s">
        <v>80</v>
      </c>
      <c r="BK614" s="163">
        <f>ROUND(I614*H614,2)</f>
        <v>0</v>
      </c>
      <c r="BL614" s="24" t="s">
        <v>132</v>
      </c>
      <c r="BM614" s="24" t="s">
        <v>858</v>
      </c>
    </row>
    <row r="615" spans="2:65" s="1" customFormat="1" ht="6.95" customHeight="1"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38"/>
    </row>
  </sheetData>
  <autoFilter ref="C85:K614" xr:uid="{00000000-0009-0000-0000-000002000000}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5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38"/>
  <sheetViews>
    <sheetView showGridLines="0" workbookViewId="0">
      <pane ySplit="1" topLeftCell="A17" activePane="bottomLeft" state="frozen"/>
      <selection pane="bottomLeft" activeCell="I137" activeCellId="1" sqref="I136 I13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7"/>
      <c r="C1" s="17"/>
      <c r="D1" s="18" t="s">
        <v>1</v>
      </c>
      <c r="E1" s="17"/>
      <c r="F1" s="97" t="s">
        <v>86</v>
      </c>
      <c r="G1" s="391" t="s">
        <v>87</v>
      </c>
      <c r="H1" s="391"/>
      <c r="I1" s="17"/>
      <c r="J1" s="97" t="s">
        <v>88</v>
      </c>
      <c r="K1" s="18" t="s">
        <v>89</v>
      </c>
      <c r="L1" s="97" t="s">
        <v>90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6.5" customHeight="1">
      <c r="B7" s="28"/>
      <c r="C7" s="29"/>
      <c r="D7" s="29"/>
      <c r="E7" s="392" t="str">
        <f>'Rekapitulace stavby'!K6</f>
        <v>Rekonstrukce silnice III/322 25 Černá u Bohdanče 1. etapa - SO Dešťová kanalizace</v>
      </c>
      <c r="F7" s="393"/>
      <c r="G7" s="393"/>
      <c r="H7" s="393"/>
      <c r="I7" s="29"/>
      <c r="J7" s="29"/>
      <c r="K7" s="31"/>
    </row>
    <row r="8" spans="1:70" s="1" customFormat="1" ht="15">
      <c r="B8" s="38"/>
      <c r="C8" s="39"/>
      <c r="D8" s="36" t="s">
        <v>92</v>
      </c>
      <c r="E8" s="39"/>
      <c r="F8" s="39"/>
      <c r="G8" s="39"/>
      <c r="H8" s="39"/>
      <c r="I8" s="39"/>
      <c r="J8" s="39"/>
      <c r="K8" s="42"/>
    </row>
    <row r="9" spans="1:70" s="1" customFormat="1" ht="36.950000000000003" customHeight="1">
      <c r="B9" s="38"/>
      <c r="C9" s="39"/>
      <c r="D9" s="39"/>
      <c r="E9" s="394" t="s">
        <v>859</v>
      </c>
      <c r="F9" s="395"/>
      <c r="G9" s="395"/>
      <c r="H9" s="395"/>
      <c r="I9" s="3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>
      <c r="B11" s="38"/>
      <c r="C11" s="39"/>
      <c r="D11" s="36" t="s">
        <v>19</v>
      </c>
      <c r="E11" s="39"/>
      <c r="F11" s="34" t="s">
        <v>5</v>
      </c>
      <c r="G11" s="39"/>
      <c r="H11" s="39"/>
      <c r="I11" s="36" t="s">
        <v>20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21</v>
      </c>
      <c r="E12" s="39"/>
      <c r="F12" s="34" t="s">
        <v>22</v>
      </c>
      <c r="G12" s="39"/>
      <c r="H12" s="39"/>
      <c r="I12" s="36" t="s">
        <v>23</v>
      </c>
      <c r="J12" s="99" t="str">
        <f>'Rekapitulace stavby'!AN8</f>
        <v>27. 5. 2018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>
      <c r="B14" s="38"/>
      <c r="C14" s="39"/>
      <c r="D14" s="36" t="s">
        <v>25</v>
      </c>
      <c r="E14" s="39"/>
      <c r="F14" s="39"/>
      <c r="G14" s="39"/>
      <c r="H14" s="39"/>
      <c r="I14" s="36" t="s">
        <v>26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27</v>
      </c>
      <c r="F15" s="39"/>
      <c r="G15" s="39"/>
      <c r="H15" s="39"/>
      <c r="I15" s="36" t="s">
        <v>28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>
      <c r="B17" s="38"/>
      <c r="C17" s="39"/>
      <c r="D17" s="36" t="s">
        <v>29</v>
      </c>
      <c r="E17" s="39"/>
      <c r="F17" s="39"/>
      <c r="G17" s="39"/>
      <c r="H17" s="39"/>
      <c r="I17" s="36" t="s">
        <v>26</v>
      </c>
      <c r="J17" s="34" t="s">
        <v>5</v>
      </c>
      <c r="K17" s="42"/>
    </row>
    <row r="18" spans="2:11" s="1" customFormat="1" ht="18" customHeight="1">
      <c r="B18" s="38"/>
      <c r="C18" s="39"/>
      <c r="D18" s="39"/>
      <c r="E18" s="34" t="s">
        <v>30</v>
      </c>
      <c r="F18" s="39"/>
      <c r="G18" s="39"/>
      <c r="H18" s="39"/>
      <c r="I18" s="36" t="s">
        <v>28</v>
      </c>
      <c r="J18" s="34" t="s">
        <v>5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>
      <c r="B20" s="38"/>
      <c r="C20" s="39"/>
      <c r="D20" s="36" t="s">
        <v>31</v>
      </c>
      <c r="E20" s="39"/>
      <c r="F20" s="39"/>
      <c r="G20" s="39"/>
      <c r="H20" s="39"/>
      <c r="I20" s="36" t="s">
        <v>26</v>
      </c>
      <c r="J20" s="34" t="s">
        <v>32</v>
      </c>
      <c r="K20" s="42"/>
    </row>
    <row r="21" spans="2:11" s="1" customFormat="1" ht="18" customHeight="1">
      <c r="B21" s="38"/>
      <c r="C21" s="39"/>
      <c r="D21" s="39"/>
      <c r="E21" s="34" t="s">
        <v>33</v>
      </c>
      <c r="F21" s="39"/>
      <c r="G21" s="39"/>
      <c r="H21" s="39"/>
      <c r="I21" s="36" t="s">
        <v>28</v>
      </c>
      <c r="J21" s="34" t="s">
        <v>34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>
      <c r="B23" s="38"/>
      <c r="C23" s="39"/>
      <c r="D23" s="36" t="s">
        <v>36</v>
      </c>
      <c r="E23" s="39"/>
      <c r="F23" s="39"/>
      <c r="G23" s="39"/>
      <c r="H23" s="39"/>
      <c r="I23" s="39"/>
      <c r="J23" s="39"/>
      <c r="K23" s="42"/>
    </row>
    <row r="24" spans="2:11" s="6" customFormat="1" ht="71.25" customHeight="1">
      <c r="B24" s="100"/>
      <c r="C24" s="101"/>
      <c r="D24" s="101"/>
      <c r="E24" s="357" t="s">
        <v>37</v>
      </c>
      <c r="F24" s="357"/>
      <c r="G24" s="357"/>
      <c r="H24" s="357"/>
      <c r="I24" s="101"/>
      <c r="J24" s="101"/>
      <c r="K24" s="10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65"/>
      <c r="J26" s="65"/>
      <c r="K26" s="103"/>
    </row>
    <row r="27" spans="2:11" s="1" customFormat="1" ht="25.35" customHeight="1">
      <c r="B27" s="38"/>
      <c r="C27" s="39"/>
      <c r="D27" s="104" t="s">
        <v>38</v>
      </c>
      <c r="E27" s="39"/>
      <c r="F27" s="39"/>
      <c r="G27" s="39"/>
      <c r="H27" s="39"/>
      <c r="I27" s="39"/>
      <c r="J27" s="105">
        <f>ROUND(J84,2)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65"/>
      <c r="J28" s="65"/>
      <c r="K28" s="103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43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06">
        <f>ROUND(SUM(BE84:BE137), 2)</f>
        <v>0</v>
      </c>
      <c r="G30" s="39"/>
      <c r="H30" s="39"/>
      <c r="I30" s="107">
        <v>0.21</v>
      </c>
      <c r="J30" s="106">
        <f>ROUND(ROUND((SUM(BE84:BE137)),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06">
        <f>ROUND(SUM(BF84:BF137), 2)</f>
        <v>0</v>
      </c>
      <c r="G31" s="39"/>
      <c r="H31" s="39"/>
      <c r="I31" s="107">
        <v>0.15</v>
      </c>
      <c r="J31" s="106">
        <f>ROUND(ROUND((SUM(BF84:BF137)),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06">
        <f>ROUND(SUM(BG84:BG137), 2)</f>
        <v>0</v>
      </c>
      <c r="G32" s="39"/>
      <c r="H32" s="39"/>
      <c r="I32" s="107">
        <v>0.21</v>
      </c>
      <c r="J32" s="10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06">
        <f>ROUND(SUM(BH84:BH137), 2)</f>
        <v>0</v>
      </c>
      <c r="G33" s="39"/>
      <c r="H33" s="39"/>
      <c r="I33" s="107">
        <v>0.15</v>
      </c>
      <c r="J33" s="10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06">
        <f>ROUND(SUM(BI84:BI137), 2)</f>
        <v>0</v>
      </c>
      <c r="G34" s="39"/>
      <c r="H34" s="39"/>
      <c r="I34" s="107">
        <v>0</v>
      </c>
      <c r="J34" s="10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>
      <c r="B36" s="38"/>
      <c r="C36" s="108"/>
      <c r="D36" s="109" t="s">
        <v>48</v>
      </c>
      <c r="E36" s="68"/>
      <c r="F36" s="68"/>
      <c r="G36" s="110" t="s">
        <v>49</v>
      </c>
      <c r="H36" s="111" t="s">
        <v>50</v>
      </c>
      <c r="I36" s="68"/>
      <c r="J36" s="112">
        <f>SUM(J27:J34)</f>
        <v>0</v>
      </c>
      <c r="K36" s="11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57"/>
      <c r="J41" s="57"/>
      <c r="K41" s="114"/>
    </row>
    <row r="42" spans="2:11" s="1" customFormat="1" ht="36.950000000000003" customHeight="1">
      <c r="B42" s="38"/>
      <c r="C42" s="30" t="s">
        <v>94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>
      <c r="B44" s="38"/>
      <c r="C44" s="36" t="s">
        <v>17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16.5" customHeight="1">
      <c r="B45" s="38"/>
      <c r="C45" s="39"/>
      <c r="D45" s="39"/>
      <c r="E45" s="392" t="str">
        <f>E7</f>
        <v>Rekonstrukce silnice III/322 25 Černá u Bohdanče 1. etapa - SO Dešťová kanalizace</v>
      </c>
      <c r="F45" s="393"/>
      <c r="G45" s="393"/>
      <c r="H45" s="393"/>
      <c r="I45" s="39"/>
      <c r="J45" s="39"/>
      <c r="K45" s="42"/>
    </row>
    <row r="46" spans="2:11" s="1" customFormat="1" ht="14.45" customHeight="1">
      <c r="B46" s="38"/>
      <c r="C46" s="36" t="s">
        <v>92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17.25" customHeight="1">
      <c r="B47" s="38"/>
      <c r="C47" s="39"/>
      <c r="D47" s="39"/>
      <c r="E47" s="394" t="str">
        <f>E9</f>
        <v>02 - Vedlejší a ostatní náklady</v>
      </c>
      <c r="F47" s="395"/>
      <c r="G47" s="395"/>
      <c r="H47" s="395"/>
      <c r="I47" s="3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>
      <c r="B49" s="38"/>
      <c r="C49" s="36" t="s">
        <v>21</v>
      </c>
      <c r="D49" s="39"/>
      <c r="E49" s="39"/>
      <c r="F49" s="34" t="str">
        <f>F12</f>
        <v>Černá u Bohdanče</v>
      </c>
      <c r="G49" s="39"/>
      <c r="H49" s="39"/>
      <c r="I49" s="36" t="s">
        <v>23</v>
      </c>
      <c r="J49" s="99" t="str">
        <f>IF(J12="","",J12)</f>
        <v>27. 5. 2018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>
      <c r="B51" s="38"/>
      <c r="C51" s="36" t="s">
        <v>25</v>
      </c>
      <c r="D51" s="39"/>
      <c r="E51" s="39"/>
      <c r="F51" s="34" t="str">
        <f>E15</f>
        <v>SÚS Pardubického kraje, Doubravice 98, Pardubice</v>
      </c>
      <c r="G51" s="39"/>
      <c r="H51" s="39"/>
      <c r="I51" s="36" t="s">
        <v>31</v>
      </c>
      <c r="J51" s="357" t="str">
        <f>E21</f>
        <v>Multiaqua s.r.o.</v>
      </c>
      <c r="K51" s="42"/>
    </row>
    <row r="52" spans="2:47" s="1" customFormat="1" ht="14.45" customHeight="1">
      <c r="B52" s="38"/>
      <c r="C52" s="36" t="s">
        <v>29</v>
      </c>
      <c r="D52" s="39"/>
      <c r="E52" s="39"/>
      <c r="F52" s="34" t="str">
        <f>IF(E18="","",E18)</f>
        <v>Dle výběrového řízení</v>
      </c>
      <c r="G52" s="39"/>
      <c r="H52" s="39"/>
      <c r="I52" s="39"/>
      <c r="J52" s="387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>
      <c r="B54" s="38"/>
      <c r="C54" s="115" t="s">
        <v>95</v>
      </c>
      <c r="D54" s="108"/>
      <c r="E54" s="108"/>
      <c r="F54" s="108"/>
      <c r="G54" s="108"/>
      <c r="H54" s="108"/>
      <c r="I54" s="108"/>
      <c r="J54" s="116" t="s">
        <v>96</v>
      </c>
      <c r="K54" s="117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>
      <c r="B56" s="38"/>
      <c r="C56" s="118" t="s">
        <v>97</v>
      </c>
      <c r="D56" s="39"/>
      <c r="E56" s="39"/>
      <c r="F56" s="39"/>
      <c r="G56" s="39"/>
      <c r="H56" s="39"/>
      <c r="I56" s="39"/>
      <c r="J56" s="105">
        <f>J84</f>
        <v>0</v>
      </c>
      <c r="K56" s="42"/>
      <c r="AU56" s="24" t="s">
        <v>98</v>
      </c>
    </row>
    <row r="57" spans="2:47" s="7" customFormat="1" ht="24.95" customHeight="1">
      <c r="B57" s="119"/>
      <c r="C57" s="120"/>
      <c r="D57" s="121" t="s">
        <v>860</v>
      </c>
      <c r="E57" s="122"/>
      <c r="F57" s="122"/>
      <c r="G57" s="122"/>
      <c r="H57" s="122"/>
      <c r="I57" s="122"/>
      <c r="J57" s="123">
        <f>J85</f>
        <v>0</v>
      </c>
      <c r="K57" s="124"/>
    </row>
    <row r="58" spans="2:47" s="8" customFormat="1" ht="19.899999999999999" customHeight="1">
      <c r="B58" s="125"/>
      <c r="C58" s="126"/>
      <c r="D58" s="127" t="s">
        <v>861</v>
      </c>
      <c r="E58" s="128"/>
      <c r="F58" s="128"/>
      <c r="G58" s="128"/>
      <c r="H58" s="128"/>
      <c r="I58" s="128"/>
      <c r="J58" s="129">
        <f>J86</f>
        <v>0</v>
      </c>
      <c r="K58" s="130"/>
    </row>
    <row r="59" spans="2:47" s="7" customFormat="1" ht="24.95" customHeight="1">
      <c r="B59" s="119"/>
      <c r="C59" s="120"/>
      <c r="D59" s="121" t="s">
        <v>862</v>
      </c>
      <c r="E59" s="122"/>
      <c r="F59" s="122"/>
      <c r="G59" s="122"/>
      <c r="H59" s="122"/>
      <c r="I59" s="122"/>
      <c r="J59" s="123">
        <f>J90</f>
        <v>0</v>
      </c>
      <c r="K59" s="124"/>
    </row>
    <row r="60" spans="2:47" s="8" customFormat="1" ht="19.899999999999999" customHeight="1">
      <c r="B60" s="125"/>
      <c r="C60" s="126"/>
      <c r="D60" s="127" t="s">
        <v>861</v>
      </c>
      <c r="E60" s="128"/>
      <c r="F60" s="128"/>
      <c r="G60" s="128"/>
      <c r="H60" s="128"/>
      <c r="I60" s="128"/>
      <c r="J60" s="129">
        <f>J91</f>
        <v>0</v>
      </c>
      <c r="K60" s="130"/>
    </row>
    <row r="61" spans="2:47" s="7" customFormat="1" ht="24.95" customHeight="1">
      <c r="B61" s="119"/>
      <c r="C61" s="120"/>
      <c r="D61" s="121" t="s">
        <v>863</v>
      </c>
      <c r="E61" s="122"/>
      <c r="F61" s="122"/>
      <c r="G61" s="122"/>
      <c r="H61" s="122"/>
      <c r="I61" s="122"/>
      <c r="J61" s="123">
        <f>J98</f>
        <v>0</v>
      </c>
      <c r="K61" s="124"/>
    </row>
    <row r="62" spans="2:47" s="8" customFormat="1" ht="19.899999999999999" customHeight="1">
      <c r="B62" s="125"/>
      <c r="C62" s="126"/>
      <c r="D62" s="127" t="s">
        <v>861</v>
      </c>
      <c r="E62" s="128"/>
      <c r="F62" s="128"/>
      <c r="G62" s="128"/>
      <c r="H62" s="128"/>
      <c r="I62" s="128"/>
      <c r="J62" s="129">
        <f>J99</f>
        <v>0</v>
      </c>
      <c r="K62" s="130"/>
    </row>
    <row r="63" spans="2:47" s="7" customFormat="1" ht="24.95" customHeight="1">
      <c r="B63" s="119"/>
      <c r="C63" s="120"/>
      <c r="D63" s="121" t="s">
        <v>864</v>
      </c>
      <c r="E63" s="122"/>
      <c r="F63" s="122"/>
      <c r="G63" s="122"/>
      <c r="H63" s="122"/>
      <c r="I63" s="122"/>
      <c r="J63" s="123">
        <f>J125</f>
        <v>0</v>
      </c>
      <c r="K63" s="124"/>
    </row>
    <row r="64" spans="2:47" s="8" customFormat="1" ht="19.899999999999999" customHeight="1">
      <c r="B64" s="125"/>
      <c r="C64" s="126"/>
      <c r="D64" s="127" t="s">
        <v>861</v>
      </c>
      <c r="E64" s="128"/>
      <c r="F64" s="128"/>
      <c r="G64" s="128"/>
      <c r="H64" s="128"/>
      <c r="I64" s="128"/>
      <c r="J64" s="129">
        <f>J126</f>
        <v>0</v>
      </c>
      <c r="K64" s="13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39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54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38"/>
    </row>
    <row r="71" spans="2:12" s="1" customFormat="1" ht="36.950000000000003" customHeight="1">
      <c r="B71" s="38"/>
      <c r="C71" s="58" t="s">
        <v>109</v>
      </c>
      <c r="L71" s="38"/>
    </row>
    <row r="72" spans="2:12" s="1" customFormat="1" ht="6.95" customHeight="1">
      <c r="B72" s="38"/>
      <c r="L72" s="38"/>
    </row>
    <row r="73" spans="2:12" s="1" customFormat="1" ht="14.45" customHeight="1">
      <c r="B73" s="38"/>
      <c r="C73" s="60" t="s">
        <v>17</v>
      </c>
      <c r="L73" s="38"/>
    </row>
    <row r="74" spans="2:12" s="1" customFormat="1" ht="16.5" customHeight="1">
      <c r="B74" s="38"/>
      <c r="E74" s="388" t="str">
        <f>E7</f>
        <v>Rekonstrukce silnice III/322 25 Černá u Bohdanče 1. etapa - SO Dešťová kanalizace</v>
      </c>
      <c r="F74" s="389"/>
      <c r="G74" s="389"/>
      <c r="H74" s="389"/>
      <c r="L74" s="38"/>
    </row>
    <row r="75" spans="2:12" s="1" customFormat="1" ht="14.45" customHeight="1">
      <c r="B75" s="38"/>
      <c r="C75" s="60" t="s">
        <v>92</v>
      </c>
      <c r="L75" s="38"/>
    </row>
    <row r="76" spans="2:12" s="1" customFormat="1" ht="17.25" customHeight="1">
      <c r="B76" s="38"/>
      <c r="E76" s="379" t="str">
        <f>E9</f>
        <v>02 - Vedlejší a ostatní náklady</v>
      </c>
      <c r="F76" s="390"/>
      <c r="G76" s="390"/>
      <c r="H76" s="390"/>
      <c r="L76" s="38"/>
    </row>
    <row r="77" spans="2:12" s="1" customFormat="1" ht="6.95" customHeight="1">
      <c r="B77" s="38"/>
      <c r="L77" s="38"/>
    </row>
    <row r="78" spans="2:12" s="1" customFormat="1" ht="18" customHeight="1">
      <c r="B78" s="38"/>
      <c r="C78" s="60" t="s">
        <v>21</v>
      </c>
      <c r="F78" s="131" t="str">
        <f>F12</f>
        <v>Černá u Bohdanče</v>
      </c>
      <c r="I78" s="60" t="s">
        <v>23</v>
      </c>
      <c r="J78" s="64" t="str">
        <f>IF(J12="","",J12)</f>
        <v>27. 5. 2018</v>
      </c>
      <c r="L78" s="38"/>
    </row>
    <row r="79" spans="2:12" s="1" customFormat="1" ht="6.95" customHeight="1">
      <c r="B79" s="38"/>
      <c r="L79" s="38"/>
    </row>
    <row r="80" spans="2:12" s="1" customFormat="1" ht="15">
      <c r="B80" s="38"/>
      <c r="C80" s="60" t="s">
        <v>25</v>
      </c>
      <c r="F80" s="131" t="str">
        <f>E15</f>
        <v>SÚS Pardubického kraje, Doubravice 98, Pardubice</v>
      </c>
      <c r="I80" s="60" t="s">
        <v>31</v>
      </c>
      <c r="J80" s="131" t="str">
        <f>E21</f>
        <v>Multiaqua s.r.o.</v>
      </c>
      <c r="L80" s="38"/>
    </row>
    <row r="81" spans="2:65" s="1" customFormat="1" ht="14.45" customHeight="1">
      <c r="B81" s="38"/>
      <c r="C81" s="60" t="s">
        <v>29</v>
      </c>
      <c r="F81" s="131" t="str">
        <f>IF(E18="","",E18)</f>
        <v>Dle výběrového řízení</v>
      </c>
      <c r="L81" s="38"/>
    </row>
    <row r="82" spans="2:65" s="1" customFormat="1" ht="10.35" customHeight="1">
      <c r="B82" s="38"/>
      <c r="L82" s="38"/>
    </row>
    <row r="83" spans="2:65" s="9" customFormat="1" ht="29.25" customHeight="1">
      <c r="B83" s="132"/>
      <c r="C83" s="133" t="s">
        <v>110</v>
      </c>
      <c r="D83" s="134" t="s">
        <v>57</v>
      </c>
      <c r="E83" s="134" t="s">
        <v>53</v>
      </c>
      <c r="F83" s="134" t="s">
        <v>111</v>
      </c>
      <c r="G83" s="134" t="s">
        <v>112</v>
      </c>
      <c r="H83" s="134" t="s">
        <v>113</v>
      </c>
      <c r="I83" s="134" t="s">
        <v>114</v>
      </c>
      <c r="J83" s="134" t="s">
        <v>96</v>
      </c>
      <c r="K83" s="135" t="s">
        <v>115</v>
      </c>
      <c r="L83" s="132"/>
      <c r="M83" s="70" t="s">
        <v>116</v>
      </c>
      <c r="N83" s="71" t="s">
        <v>42</v>
      </c>
      <c r="O83" s="71" t="s">
        <v>117</v>
      </c>
      <c r="P83" s="71" t="s">
        <v>118</v>
      </c>
      <c r="Q83" s="71" t="s">
        <v>119</v>
      </c>
      <c r="R83" s="71" t="s">
        <v>120</v>
      </c>
      <c r="S83" s="71" t="s">
        <v>121</v>
      </c>
      <c r="T83" s="72" t="s">
        <v>122</v>
      </c>
    </row>
    <row r="84" spans="2:65" s="1" customFormat="1" ht="29.25" customHeight="1">
      <c r="B84" s="38"/>
      <c r="C84" s="74" t="s">
        <v>97</v>
      </c>
      <c r="J84" s="136">
        <f>BK84</f>
        <v>0</v>
      </c>
      <c r="L84" s="38"/>
      <c r="M84" s="73"/>
      <c r="N84" s="65"/>
      <c r="O84" s="65"/>
      <c r="P84" s="137">
        <f>P85+P90+P98+P125</f>
        <v>0</v>
      </c>
      <c r="Q84" s="65"/>
      <c r="R84" s="137">
        <f>R85+R90+R98+R125</f>
        <v>0</v>
      </c>
      <c r="S84" s="65"/>
      <c r="T84" s="138">
        <f>T85+T90+T98+T125</f>
        <v>0</v>
      </c>
      <c r="AT84" s="24" t="s">
        <v>71</v>
      </c>
      <c r="AU84" s="24" t="s">
        <v>98</v>
      </c>
      <c r="BK84" s="139">
        <f>BK85+BK90+BK98+BK125</f>
        <v>0</v>
      </c>
    </row>
    <row r="85" spans="2:65" s="10" customFormat="1" ht="37.35" customHeight="1">
      <c r="B85" s="140"/>
      <c r="D85" s="141" t="s">
        <v>71</v>
      </c>
      <c r="E85" s="142" t="s">
        <v>865</v>
      </c>
      <c r="F85" s="142" t="s">
        <v>866</v>
      </c>
      <c r="J85" s="143">
        <f>BK85</f>
        <v>0</v>
      </c>
      <c r="L85" s="140"/>
      <c r="M85" s="144"/>
      <c r="N85" s="145"/>
      <c r="O85" s="145"/>
      <c r="P85" s="146">
        <f>P86</f>
        <v>0</v>
      </c>
      <c r="Q85" s="145"/>
      <c r="R85" s="146">
        <f>R86</f>
        <v>0</v>
      </c>
      <c r="S85" s="145"/>
      <c r="T85" s="147">
        <f>T86</f>
        <v>0</v>
      </c>
      <c r="AR85" s="141" t="s">
        <v>80</v>
      </c>
      <c r="AT85" s="148" t="s">
        <v>71</v>
      </c>
      <c r="AU85" s="148" t="s">
        <v>72</v>
      </c>
      <c r="AY85" s="141" t="s">
        <v>125</v>
      </c>
      <c r="BK85" s="149">
        <f>BK86</f>
        <v>0</v>
      </c>
    </row>
    <row r="86" spans="2:65" s="10" customFormat="1" ht="19.899999999999999" customHeight="1">
      <c r="B86" s="140"/>
      <c r="D86" s="141" t="s">
        <v>71</v>
      </c>
      <c r="E86" s="150" t="s">
        <v>867</v>
      </c>
      <c r="F86" s="150" t="s">
        <v>868</v>
      </c>
      <c r="J86" s="151">
        <f>BK86</f>
        <v>0</v>
      </c>
      <c r="L86" s="140"/>
      <c r="M86" s="144"/>
      <c r="N86" s="145"/>
      <c r="O86" s="145"/>
      <c r="P86" s="146">
        <f>SUM(P87:P89)</f>
        <v>0</v>
      </c>
      <c r="Q86" s="145"/>
      <c r="R86" s="146">
        <f>SUM(R87:R89)</f>
        <v>0</v>
      </c>
      <c r="S86" s="145"/>
      <c r="T86" s="147">
        <f>SUM(T87:T89)</f>
        <v>0</v>
      </c>
      <c r="AR86" s="141" t="s">
        <v>80</v>
      </c>
      <c r="AT86" s="148" t="s">
        <v>71</v>
      </c>
      <c r="AU86" s="148" t="s">
        <v>80</v>
      </c>
      <c r="AY86" s="141" t="s">
        <v>125</v>
      </c>
      <c r="BK86" s="149">
        <f>SUM(BK87:BK89)</f>
        <v>0</v>
      </c>
    </row>
    <row r="87" spans="2:65" s="1" customFormat="1" ht="16.5" customHeight="1">
      <c r="B87" s="152"/>
      <c r="C87" s="153" t="s">
        <v>80</v>
      </c>
      <c r="D87" s="153" t="s">
        <v>127</v>
      </c>
      <c r="E87" s="154" t="s">
        <v>869</v>
      </c>
      <c r="F87" s="155" t="s">
        <v>870</v>
      </c>
      <c r="G87" s="156" t="s">
        <v>871</v>
      </c>
      <c r="H87" s="157">
        <v>1</v>
      </c>
      <c r="I87" s="335"/>
      <c r="J87" s="158">
        <f>ROUND(I87*H87,2)</f>
        <v>0</v>
      </c>
      <c r="K87" s="155" t="s">
        <v>5</v>
      </c>
      <c r="L87" s="38"/>
      <c r="M87" s="159" t="s">
        <v>5</v>
      </c>
      <c r="N87" s="160" t="s">
        <v>43</v>
      </c>
      <c r="O87" s="161">
        <v>0</v>
      </c>
      <c r="P87" s="161">
        <f>O87*H87</f>
        <v>0</v>
      </c>
      <c r="Q87" s="161">
        <v>0</v>
      </c>
      <c r="R87" s="161">
        <f>Q87*H87</f>
        <v>0</v>
      </c>
      <c r="S87" s="161">
        <v>0</v>
      </c>
      <c r="T87" s="162">
        <f>S87*H87</f>
        <v>0</v>
      </c>
      <c r="AR87" s="24" t="s">
        <v>132</v>
      </c>
      <c r="AT87" s="24" t="s">
        <v>127</v>
      </c>
      <c r="AU87" s="24" t="s">
        <v>82</v>
      </c>
      <c r="AY87" s="24" t="s">
        <v>125</v>
      </c>
      <c r="BE87" s="163">
        <f>IF(N87="základní",J87,0)</f>
        <v>0</v>
      </c>
      <c r="BF87" s="163">
        <f>IF(N87="snížená",J87,0)</f>
        <v>0</v>
      </c>
      <c r="BG87" s="163">
        <f>IF(N87="zákl. přenesená",J87,0)</f>
        <v>0</v>
      </c>
      <c r="BH87" s="163">
        <f>IF(N87="sníž. přenesená",J87,0)</f>
        <v>0</v>
      </c>
      <c r="BI87" s="163">
        <f>IF(N87="nulová",J87,0)</f>
        <v>0</v>
      </c>
      <c r="BJ87" s="24" t="s">
        <v>80</v>
      </c>
      <c r="BK87" s="163">
        <f>ROUND(I87*H87,2)</f>
        <v>0</v>
      </c>
      <c r="BL87" s="24" t="s">
        <v>132</v>
      </c>
      <c r="BM87" s="24" t="s">
        <v>82</v>
      </c>
    </row>
    <row r="88" spans="2:65" s="1" customFormat="1" ht="16.5" customHeight="1">
      <c r="B88" s="152"/>
      <c r="C88" s="153" t="s">
        <v>82</v>
      </c>
      <c r="D88" s="153" t="s">
        <v>127</v>
      </c>
      <c r="E88" s="154" t="s">
        <v>872</v>
      </c>
      <c r="F88" s="155" t="s">
        <v>873</v>
      </c>
      <c r="G88" s="156" t="s">
        <v>871</v>
      </c>
      <c r="H88" s="157">
        <v>1</v>
      </c>
      <c r="I88" s="335"/>
      <c r="J88" s="158">
        <f>ROUND(I88*H88,2)</f>
        <v>0</v>
      </c>
      <c r="K88" s="155" t="s">
        <v>5</v>
      </c>
      <c r="L88" s="38"/>
      <c r="M88" s="159" t="s">
        <v>5</v>
      </c>
      <c r="N88" s="160" t="s">
        <v>43</v>
      </c>
      <c r="O88" s="161">
        <v>0</v>
      </c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AR88" s="24" t="s">
        <v>132</v>
      </c>
      <c r="AT88" s="24" t="s">
        <v>127</v>
      </c>
      <c r="AU88" s="24" t="s">
        <v>82</v>
      </c>
      <c r="AY88" s="24" t="s">
        <v>125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24" t="s">
        <v>80</v>
      </c>
      <c r="BK88" s="163">
        <f>ROUND(I88*H88,2)</f>
        <v>0</v>
      </c>
      <c r="BL88" s="24" t="s">
        <v>132</v>
      </c>
      <c r="BM88" s="24" t="s">
        <v>132</v>
      </c>
    </row>
    <row r="89" spans="2:65" s="1" customFormat="1" ht="16.5" customHeight="1">
      <c r="B89" s="152"/>
      <c r="C89" s="153" t="s">
        <v>144</v>
      </c>
      <c r="D89" s="153" t="s">
        <v>127</v>
      </c>
      <c r="E89" s="154" t="s">
        <v>874</v>
      </c>
      <c r="F89" s="155" t="s">
        <v>875</v>
      </c>
      <c r="G89" s="156" t="s">
        <v>871</v>
      </c>
      <c r="H89" s="157">
        <v>1</v>
      </c>
      <c r="I89" s="335"/>
      <c r="J89" s="158">
        <f>ROUND(I89*H89,2)</f>
        <v>0</v>
      </c>
      <c r="K89" s="155" t="s">
        <v>5</v>
      </c>
      <c r="L89" s="38"/>
      <c r="M89" s="159" t="s">
        <v>5</v>
      </c>
      <c r="N89" s="160" t="s">
        <v>43</v>
      </c>
      <c r="O89" s="161">
        <v>0</v>
      </c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AR89" s="24" t="s">
        <v>132</v>
      </c>
      <c r="AT89" s="24" t="s">
        <v>127</v>
      </c>
      <c r="AU89" s="24" t="s">
        <v>82</v>
      </c>
      <c r="AY89" s="24" t="s">
        <v>125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24" t="s">
        <v>80</v>
      </c>
      <c r="BK89" s="163">
        <f>ROUND(I89*H89,2)</f>
        <v>0</v>
      </c>
      <c r="BL89" s="24" t="s">
        <v>132</v>
      </c>
      <c r="BM89" s="24" t="s">
        <v>169</v>
      </c>
    </row>
    <row r="90" spans="2:65" s="10" customFormat="1" ht="37.35" customHeight="1">
      <c r="B90" s="140"/>
      <c r="D90" s="141" t="s">
        <v>71</v>
      </c>
      <c r="E90" s="142" t="s">
        <v>876</v>
      </c>
      <c r="F90" s="142" t="s">
        <v>877</v>
      </c>
      <c r="J90" s="143">
        <f>BK90</f>
        <v>0</v>
      </c>
      <c r="L90" s="140"/>
      <c r="M90" s="144"/>
      <c r="N90" s="145"/>
      <c r="O90" s="145"/>
      <c r="P90" s="146">
        <f>P91</f>
        <v>0</v>
      </c>
      <c r="Q90" s="145"/>
      <c r="R90" s="146">
        <f>R91</f>
        <v>0</v>
      </c>
      <c r="S90" s="145"/>
      <c r="T90" s="147">
        <f>T91</f>
        <v>0</v>
      </c>
      <c r="AR90" s="141" t="s">
        <v>80</v>
      </c>
      <c r="AT90" s="148" t="s">
        <v>71</v>
      </c>
      <c r="AU90" s="148" t="s">
        <v>72</v>
      </c>
      <c r="AY90" s="141" t="s">
        <v>125</v>
      </c>
      <c r="BK90" s="149">
        <f>BK91</f>
        <v>0</v>
      </c>
    </row>
    <row r="91" spans="2:65" s="10" customFormat="1" ht="19.899999999999999" customHeight="1">
      <c r="B91" s="140"/>
      <c r="D91" s="141" t="s">
        <v>71</v>
      </c>
      <c r="E91" s="150" t="s">
        <v>867</v>
      </c>
      <c r="F91" s="150" t="s">
        <v>868</v>
      </c>
      <c r="J91" s="151">
        <f>BK91</f>
        <v>0</v>
      </c>
      <c r="L91" s="140"/>
      <c r="M91" s="144"/>
      <c r="N91" s="145"/>
      <c r="O91" s="145"/>
      <c r="P91" s="146">
        <f>SUM(P92:P97)</f>
        <v>0</v>
      </c>
      <c r="Q91" s="145"/>
      <c r="R91" s="146">
        <f>SUM(R92:R97)</f>
        <v>0</v>
      </c>
      <c r="S91" s="145"/>
      <c r="T91" s="147">
        <f>SUM(T92:T97)</f>
        <v>0</v>
      </c>
      <c r="AR91" s="141" t="s">
        <v>80</v>
      </c>
      <c r="AT91" s="148" t="s">
        <v>71</v>
      </c>
      <c r="AU91" s="148" t="s">
        <v>80</v>
      </c>
      <c r="AY91" s="141" t="s">
        <v>125</v>
      </c>
      <c r="BK91" s="149">
        <f>SUM(BK92:BK97)</f>
        <v>0</v>
      </c>
    </row>
    <row r="92" spans="2:65" s="1" customFormat="1" ht="16.5" customHeight="1">
      <c r="B92" s="152"/>
      <c r="C92" s="153" t="s">
        <v>132</v>
      </c>
      <c r="D92" s="153" t="s">
        <v>127</v>
      </c>
      <c r="E92" s="154" t="s">
        <v>878</v>
      </c>
      <c r="F92" s="155" t="s">
        <v>879</v>
      </c>
      <c r="G92" s="156" t="s">
        <v>871</v>
      </c>
      <c r="H92" s="157">
        <v>1</v>
      </c>
      <c r="I92" s="335"/>
      <c r="J92" s="158">
        <f>ROUND(I92*H92,2)</f>
        <v>0</v>
      </c>
      <c r="K92" s="155" t="s">
        <v>5</v>
      </c>
      <c r="L92" s="38"/>
      <c r="M92" s="159" t="s">
        <v>5</v>
      </c>
      <c r="N92" s="160" t="s">
        <v>43</v>
      </c>
      <c r="O92" s="161">
        <v>0</v>
      </c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AR92" s="24" t="s">
        <v>132</v>
      </c>
      <c r="AT92" s="24" t="s">
        <v>127</v>
      </c>
      <c r="AU92" s="24" t="s">
        <v>82</v>
      </c>
      <c r="AY92" s="24" t="s">
        <v>125</v>
      </c>
      <c r="BE92" s="163">
        <f>IF(N92="základní",J92,0)</f>
        <v>0</v>
      </c>
      <c r="BF92" s="163">
        <f>IF(N92="snížená",J92,0)</f>
        <v>0</v>
      </c>
      <c r="BG92" s="163">
        <f>IF(N92="zákl. přenesená",J92,0)</f>
        <v>0</v>
      </c>
      <c r="BH92" s="163">
        <f>IF(N92="sníž. přenesená",J92,0)</f>
        <v>0</v>
      </c>
      <c r="BI92" s="163">
        <f>IF(N92="nulová",J92,0)</f>
        <v>0</v>
      </c>
      <c r="BJ92" s="24" t="s">
        <v>80</v>
      </c>
      <c r="BK92" s="163">
        <f>ROUND(I92*H92,2)</f>
        <v>0</v>
      </c>
      <c r="BL92" s="24" t="s">
        <v>132</v>
      </c>
      <c r="BM92" s="24" t="s">
        <v>186</v>
      </c>
    </row>
    <row r="93" spans="2:65" s="1" customFormat="1" ht="67.5">
      <c r="B93" s="38"/>
      <c r="D93" s="164" t="s">
        <v>134</v>
      </c>
      <c r="F93" s="165" t="s">
        <v>880</v>
      </c>
      <c r="L93" s="38"/>
      <c r="M93" s="166"/>
      <c r="N93" s="39"/>
      <c r="O93" s="39"/>
      <c r="P93" s="39"/>
      <c r="Q93" s="39"/>
      <c r="R93" s="39"/>
      <c r="S93" s="39"/>
      <c r="T93" s="67"/>
      <c r="AT93" s="24" t="s">
        <v>134</v>
      </c>
      <c r="AU93" s="24" t="s">
        <v>82</v>
      </c>
    </row>
    <row r="94" spans="2:65" s="1" customFormat="1" ht="25.5" customHeight="1">
      <c r="B94" s="152"/>
      <c r="C94" s="153" t="s">
        <v>164</v>
      </c>
      <c r="D94" s="153" t="s">
        <v>127</v>
      </c>
      <c r="E94" s="154" t="s">
        <v>881</v>
      </c>
      <c r="F94" s="155" t="s">
        <v>882</v>
      </c>
      <c r="G94" s="156" t="s">
        <v>871</v>
      </c>
      <c r="H94" s="157">
        <v>1</v>
      </c>
      <c r="I94" s="335"/>
      <c r="J94" s="158">
        <f>ROUND(I94*H94,2)</f>
        <v>0</v>
      </c>
      <c r="K94" s="155" t="s">
        <v>5</v>
      </c>
      <c r="L94" s="38"/>
      <c r="M94" s="159" t="s">
        <v>5</v>
      </c>
      <c r="N94" s="160" t="s">
        <v>43</v>
      </c>
      <c r="O94" s="161">
        <v>0</v>
      </c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AR94" s="24" t="s">
        <v>132</v>
      </c>
      <c r="AT94" s="24" t="s">
        <v>127</v>
      </c>
      <c r="AU94" s="24" t="s">
        <v>82</v>
      </c>
      <c r="AY94" s="24" t="s">
        <v>125</v>
      </c>
      <c r="BE94" s="163">
        <f>IF(N94="základní",J94,0)</f>
        <v>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24" t="s">
        <v>80</v>
      </c>
      <c r="BK94" s="163">
        <f>ROUND(I94*H94,2)</f>
        <v>0</v>
      </c>
      <c r="BL94" s="24" t="s">
        <v>132</v>
      </c>
      <c r="BM94" s="24" t="s">
        <v>202</v>
      </c>
    </row>
    <row r="95" spans="2:65" s="1" customFormat="1" ht="189">
      <c r="B95" s="38"/>
      <c r="D95" s="164" t="s">
        <v>134</v>
      </c>
      <c r="F95" s="165" t="s">
        <v>883</v>
      </c>
      <c r="L95" s="38"/>
      <c r="M95" s="166"/>
      <c r="N95" s="39"/>
      <c r="O95" s="39"/>
      <c r="P95" s="39"/>
      <c r="Q95" s="39"/>
      <c r="R95" s="39"/>
      <c r="S95" s="39"/>
      <c r="T95" s="67"/>
      <c r="AT95" s="24" t="s">
        <v>134</v>
      </c>
      <c r="AU95" s="24" t="s">
        <v>82</v>
      </c>
    </row>
    <row r="96" spans="2:65" s="1" customFormat="1" ht="38.25" customHeight="1">
      <c r="B96" s="152"/>
      <c r="C96" s="153" t="s">
        <v>169</v>
      </c>
      <c r="D96" s="153" t="s">
        <v>127</v>
      </c>
      <c r="E96" s="154" t="s">
        <v>884</v>
      </c>
      <c r="F96" s="155" t="s">
        <v>885</v>
      </c>
      <c r="G96" s="156" t="s">
        <v>871</v>
      </c>
      <c r="H96" s="157">
        <v>1</v>
      </c>
      <c r="I96" s="335"/>
      <c r="J96" s="158">
        <f>ROUND(I96*H96,2)</f>
        <v>0</v>
      </c>
      <c r="K96" s="155" t="s">
        <v>5</v>
      </c>
      <c r="L96" s="38"/>
      <c r="M96" s="159" t="s">
        <v>5</v>
      </c>
      <c r="N96" s="160" t="s">
        <v>43</v>
      </c>
      <c r="O96" s="161">
        <v>0</v>
      </c>
      <c r="P96" s="161">
        <f>O96*H96</f>
        <v>0</v>
      </c>
      <c r="Q96" s="161">
        <v>0</v>
      </c>
      <c r="R96" s="161">
        <f>Q96*H96</f>
        <v>0</v>
      </c>
      <c r="S96" s="161">
        <v>0</v>
      </c>
      <c r="T96" s="162">
        <f>S96*H96</f>
        <v>0</v>
      </c>
      <c r="AR96" s="24" t="s">
        <v>132</v>
      </c>
      <c r="AT96" s="24" t="s">
        <v>127</v>
      </c>
      <c r="AU96" s="24" t="s">
        <v>82</v>
      </c>
      <c r="AY96" s="24" t="s">
        <v>125</v>
      </c>
      <c r="BE96" s="163">
        <f>IF(N96="základní",J96,0)</f>
        <v>0</v>
      </c>
      <c r="BF96" s="163">
        <f>IF(N96="snížená",J96,0)</f>
        <v>0</v>
      </c>
      <c r="BG96" s="163">
        <f>IF(N96="zákl. přenesená",J96,0)</f>
        <v>0</v>
      </c>
      <c r="BH96" s="163">
        <f>IF(N96="sníž. přenesená",J96,0)</f>
        <v>0</v>
      </c>
      <c r="BI96" s="163">
        <f>IF(N96="nulová",J96,0)</f>
        <v>0</v>
      </c>
      <c r="BJ96" s="24" t="s">
        <v>80</v>
      </c>
      <c r="BK96" s="163">
        <f>ROUND(I96*H96,2)</f>
        <v>0</v>
      </c>
      <c r="BL96" s="24" t="s">
        <v>132</v>
      </c>
      <c r="BM96" s="24" t="s">
        <v>217</v>
      </c>
    </row>
    <row r="97" spans="2:65" s="1" customFormat="1" ht="51" customHeight="1">
      <c r="B97" s="152"/>
      <c r="C97" s="153" t="s">
        <v>178</v>
      </c>
      <c r="D97" s="153" t="s">
        <v>127</v>
      </c>
      <c r="E97" s="154" t="s">
        <v>886</v>
      </c>
      <c r="F97" s="155" t="s">
        <v>887</v>
      </c>
      <c r="G97" s="156" t="s">
        <v>871</v>
      </c>
      <c r="H97" s="157">
        <v>1</v>
      </c>
      <c r="I97" s="335"/>
      <c r="J97" s="158">
        <f>ROUND(I97*H97,2)</f>
        <v>0</v>
      </c>
      <c r="K97" s="155" t="s">
        <v>5</v>
      </c>
      <c r="L97" s="38"/>
      <c r="M97" s="159" t="s">
        <v>5</v>
      </c>
      <c r="N97" s="160" t="s">
        <v>43</v>
      </c>
      <c r="O97" s="161">
        <v>0</v>
      </c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AR97" s="24" t="s">
        <v>132</v>
      </c>
      <c r="AT97" s="24" t="s">
        <v>127</v>
      </c>
      <c r="AU97" s="24" t="s">
        <v>82</v>
      </c>
      <c r="AY97" s="24" t="s">
        <v>125</v>
      </c>
      <c r="BE97" s="163">
        <f>IF(N97="základní",J97,0)</f>
        <v>0</v>
      </c>
      <c r="BF97" s="163">
        <f>IF(N97="snížená",J97,0)</f>
        <v>0</v>
      </c>
      <c r="BG97" s="163">
        <f>IF(N97="zákl. přenesená",J97,0)</f>
        <v>0</v>
      </c>
      <c r="BH97" s="163">
        <f>IF(N97="sníž. přenesená",J97,0)</f>
        <v>0</v>
      </c>
      <c r="BI97" s="163">
        <f>IF(N97="nulová",J97,0)</f>
        <v>0</v>
      </c>
      <c r="BJ97" s="24" t="s">
        <v>80</v>
      </c>
      <c r="BK97" s="163">
        <f>ROUND(I97*H97,2)</f>
        <v>0</v>
      </c>
      <c r="BL97" s="24" t="s">
        <v>132</v>
      </c>
      <c r="BM97" s="24" t="s">
        <v>231</v>
      </c>
    </row>
    <row r="98" spans="2:65" s="10" customFormat="1" ht="37.35" customHeight="1">
      <c r="B98" s="140"/>
      <c r="D98" s="141" t="s">
        <v>71</v>
      </c>
      <c r="E98" s="142" t="s">
        <v>888</v>
      </c>
      <c r="F98" s="142" t="s">
        <v>889</v>
      </c>
      <c r="J98" s="143">
        <f>BK98</f>
        <v>0</v>
      </c>
      <c r="L98" s="140"/>
      <c r="M98" s="144"/>
      <c r="N98" s="145"/>
      <c r="O98" s="145"/>
      <c r="P98" s="146">
        <f>P99</f>
        <v>0</v>
      </c>
      <c r="Q98" s="145"/>
      <c r="R98" s="146">
        <f>R99</f>
        <v>0</v>
      </c>
      <c r="S98" s="145"/>
      <c r="T98" s="147">
        <f>T99</f>
        <v>0</v>
      </c>
      <c r="AR98" s="141" t="s">
        <v>80</v>
      </c>
      <c r="AT98" s="148" t="s">
        <v>71</v>
      </c>
      <c r="AU98" s="148" t="s">
        <v>72</v>
      </c>
      <c r="AY98" s="141" t="s">
        <v>125</v>
      </c>
      <c r="BK98" s="149">
        <f>BK99</f>
        <v>0</v>
      </c>
    </row>
    <row r="99" spans="2:65" s="10" customFormat="1" ht="19.899999999999999" customHeight="1">
      <c r="B99" s="140"/>
      <c r="D99" s="141" t="s">
        <v>71</v>
      </c>
      <c r="E99" s="150" t="s">
        <v>867</v>
      </c>
      <c r="F99" s="150" t="s">
        <v>868</v>
      </c>
      <c r="J99" s="151">
        <f>BK99</f>
        <v>0</v>
      </c>
      <c r="L99" s="140"/>
      <c r="M99" s="144"/>
      <c r="N99" s="145"/>
      <c r="O99" s="145"/>
      <c r="P99" s="146">
        <f>SUM(P100:P124)</f>
        <v>0</v>
      </c>
      <c r="Q99" s="145"/>
      <c r="R99" s="146">
        <f>SUM(R100:R124)</f>
        <v>0</v>
      </c>
      <c r="S99" s="145"/>
      <c r="T99" s="147">
        <f>SUM(T100:T124)</f>
        <v>0</v>
      </c>
      <c r="AR99" s="141" t="s">
        <v>80</v>
      </c>
      <c r="AT99" s="148" t="s">
        <v>71</v>
      </c>
      <c r="AU99" s="148" t="s">
        <v>80</v>
      </c>
      <c r="AY99" s="141" t="s">
        <v>125</v>
      </c>
      <c r="BK99" s="149">
        <f>SUM(BK100:BK124)</f>
        <v>0</v>
      </c>
    </row>
    <row r="100" spans="2:65" s="1" customFormat="1" ht="25.5" customHeight="1">
      <c r="B100" s="152"/>
      <c r="C100" s="153" t="s">
        <v>186</v>
      </c>
      <c r="D100" s="153" t="s">
        <v>127</v>
      </c>
      <c r="E100" s="154" t="s">
        <v>890</v>
      </c>
      <c r="F100" s="155" t="s">
        <v>891</v>
      </c>
      <c r="G100" s="156" t="s">
        <v>871</v>
      </c>
      <c r="H100" s="157">
        <v>1</v>
      </c>
      <c r="I100" s="335"/>
      <c r="J100" s="158">
        <f>ROUND(I100*H100,2)</f>
        <v>0</v>
      </c>
      <c r="K100" s="155" t="s">
        <v>5</v>
      </c>
      <c r="L100" s="38"/>
      <c r="M100" s="159" t="s">
        <v>5</v>
      </c>
      <c r="N100" s="160" t="s">
        <v>43</v>
      </c>
      <c r="O100" s="161">
        <v>0</v>
      </c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AR100" s="24" t="s">
        <v>132</v>
      </c>
      <c r="AT100" s="24" t="s">
        <v>127</v>
      </c>
      <c r="AU100" s="24" t="s">
        <v>82</v>
      </c>
      <c r="AY100" s="24" t="s">
        <v>125</v>
      </c>
      <c r="BE100" s="163">
        <f>IF(N100="základní",J100,0)</f>
        <v>0</v>
      </c>
      <c r="BF100" s="163">
        <f>IF(N100="snížená",J100,0)</f>
        <v>0</v>
      </c>
      <c r="BG100" s="163">
        <f>IF(N100="zákl. přenesená",J100,0)</f>
        <v>0</v>
      </c>
      <c r="BH100" s="163">
        <f>IF(N100="sníž. přenesená",J100,0)</f>
        <v>0</v>
      </c>
      <c r="BI100" s="163">
        <f>IF(N100="nulová",J100,0)</f>
        <v>0</v>
      </c>
      <c r="BJ100" s="24" t="s">
        <v>80</v>
      </c>
      <c r="BK100" s="163">
        <f>ROUND(I100*H100,2)</f>
        <v>0</v>
      </c>
      <c r="BL100" s="24" t="s">
        <v>132</v>
      </c>
      <c r="BM100" s="24" t="s">
        <v>243</v>
      </c>
    </row>
    <row r="101" spans="2:65" s="1" customFormat="1" ht="38.25" customHeight="1">
      <c r="B101" s="152"/>
      <c r="C101" s="153" t="s">
        <v>195</v>
      </c>
      <c r="D101" s="153" t="s">
        <v>127</v>
      </c>
      <c r="E101" s="154" t="s">
        <v>892</v>
      </c>
      <c r="F101" s="155" t="s">
        <v>893</v>
      </c>
      <c r="G101" s="156" t="s">
        <v>871</v>
      </c>
      <c r="H101" s="157">
        <v>1</v>
      </c>
      <c r="I101" s="335"/>
      <c r="J101" s="158">
        <f>ROUND(I101*H101,2)</f>
        <v>0</v>
      </c>
      <c r="K101" s="155" t="s">
        <v>5</v>
      </c>
      <c r="L101" s="38"/>
      <c r="M101" s="159" t="s">
        <v>5</v>
      </c>
      <c r="N101" s="160" t="s">
        <v>43</v>
      </c>
      <c r="O101" s="161">
        <v>0</v>
      </c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AR101" s="24" t="s">
        <v>132</v>
      </c>
      <c r="AT101" s="24" t="s">
        <v>127</v>
      </c>
      <c r="AU101" s="24" t="s">
        <v>82</v>
      </c>
      <c r="AY101" s="24" t="s">
        <v>125</v>
      </c>
      <c r="BE101" s="163">
        <f>IF(N101="základní",J101,0)</f>
        <v>0</v>
      </c>
      <c r="BF101" s="163">
        <f>IF(N101="snížená",J101,0)</f>
        <v>0</v>
      </c>
      <c r="BG101" s="163">
        <f>IF(N101="zákl. přenesená",J101,0)</f>
        <v>0</v>
      </c>
      <c r="BH101" s="163">
        <f>IF(N101="sníž. přenesená",J101,0)</f>
        <v>0</v>
      </c>
      <c r="BI101" s="163">
        <f>IF(N101="nulová",J101,0)</f>
        <v>0</v>
      </c>
      <c r="BJ101" s="24" t="s">
        <v>80</v>
      </c>
      <c r="BK101" s="163">
        <f>ROUND(I101*H101,2)</f>
        <v>0</v>
      </c>
      <c r="BL101" s="24" t="s">
        <v>132</v>
      </c>
      <c r="BM101" s="24" t="s">
        <v>257</v>
      </c>
    </row>
    <row r="102" spans="2:65" s="1" customFormat="1" ht="16.5" customHeight="1">
      <c r="B102" s="152"/>
      <c r="C102" s="153" t="s">
        <v>202</v>
      </c>
      <c r="D102" s="153" t="s">
        <v>127</v>
      </c>
      <c r="E102" s="154" t="s">
        <v>894</v>
      </c>
      <c r="F102" s="155" t="s">
        <v>895</v>
      </c>
      <c r="G102" s="156" t="s">
        <v>871</v>
      </c>
      <c r="H102" s="157">
        <v>1</v>
      </c>
      <c r="I102" s="335"/>
      <c r="J102" s="158">
        <f>ROUND(I102*H102,2)</f>
        <v>0</v>
      </c>
      <c r="K102" s="155" t="s">
        <v>5</v>
      </c>
      <c r="L102" s="38"/>
      <c r="M102" s="159" t="s">
        <v>5</v>
      </c>
      <c r="N102" s="160" t="s">
        <v>43</v>
      </c>
      <c r="O102" s="161">
        <v>0</v>
      </c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AR102" s="24" t="s">
        <v>132</v>
      </c>
      <c r="AT102" s="24" t="s">
        <v>127</v>
      </c>
      <c r="AU102" s="24" t="s">
        <v>82</v>
      </c>
      <c r="AY102" s="24" t="s">
        <v>125</v>
      </c>
      <c r="BE102" s="163">
        <f>IF(N102="základní",J102,0)</f>
        <v>0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24" t="s">
        <v>80</v>
      </c>
      <c r="BK102" s="163">
        <f>ROUND(I102*H102,2)</f>
        <v>0</v>
      </c>
      <c r="BL102" s="24" t="s">
        <v>132</v>
      </c>
      <c r="BM102" s="24" t="s">
        <v>270</v>
      </c>
    </row>
    <row r="103" spans="2:65" s="1" customFormat="1" ht="54">
      <c r="B103" s="38"/>
      <c r="D103" s="164" t="s">
        <v>134</v>
      </c>
      <c r="F103" s="165" t="s">
        <v>896</v>
      </c>
      <c r="L103" s="38"/>
      <c r="M103" s="166"/>
      <c r="N103" s="39"/>
      <c r="O103" s="39"/>
      <c r="P103" s="39"/>
      <c r="Q103" s="39"/>
      <c r="R103" s="39"/>
      <c r="S103" s="39"/>
      <c r="T103" s="67"/>
      <c r="AT103" s="24" t="s">
        <v>134</v>
      </c>
      <c r="AU103" s="24" t="s">
        <v>82</v>
      </c>
    </row>
    <row r="104" spans="2:65" s="1" customFormat="1" ht="16.5" customHeight="1">
      <c r="B104" s="152"/>
      <c r="C104" s="153" t="s">
        <v>209</v>
      </c>
      <c r="D104" s="153" t="s">
        <v>127</v>
      </c>
      <c r="E104" s="154" t="s">
        <v>897</v>
      </c>
      <c r="F104" s="155" t="s">
        <v>898</v>
      </c>
      <c r="G104" s="156" t="s">
        <v>871</v>
      </c>
      <c r="H104" s="157">
        <v>1</v>
      </c>
      <c r="I104" s="335"/>
      <c r="J104" s="158">
        <f>ROUND(I104*H104,2)</f>
        <v>0</v>
      </c>
      <c r="K104" s="155" t="s">
        <v>5</v>
      </c>
      <c r="L104" s="38"/>
      <c r="M104" s="159" t="s">
        <v>5</v>
      </c>
      <c r="N104" s="160" t="s">
        <v>43</v>
      </c>
      <c r="O104" s="161">
        <v>0</v>
      </c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AR104" s="24" t="s">
        <v>132</v>
      </c>
      <c r="AT104" s="24" t="s">
        <v>127</v>
      </c>
      <c r="AU104" s="24" t="s">
        <v>82</v>
      </c>
      <c r="AY104" s="24" t="s">
        <v>125</v>
      </c>
      <c r="BE104" s="163">
        <f>IF(N104="základní",J104,0)</f>
        <v>0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24" t="s">
        <v>80</v>
      </c>
      <c r="BK104" s="163">
        <f>ROUND(I104*H104,2)</f>
        <v>0</v>
      </c>
      <c r="BL104" s="24" t="s">
        <v>132</v>
      </c>
      <c r="BM104" s="24" t="s">
        <v>278</v>
      </c>
    </row>
    <row r="105" spans="2:65" s="1" customFormat="1" ht="40.5">
      <c r="B105" s="38"/>
      <c r="D105" s="164" t="s">
        <v>134</v>
      </c>
      <c r="F105" s="165" t="s">
        <v>899</v>
      </c>
      <c r="L105" s="38"/>
      <c r="M105" s="166"/>
      <c r="N105" s="39"/>
      <c r="O105" s="39"/>
      <c r="P105" s="39"/>
      <c r="Q105" s="39"/>
      <c r="R105" s="39"/>
      <c r="S105" s="39"/>
      <c r="T105" s="67"/>
      <c r="AT105" s="24" t="s">
        <v>134</v>
      </c>
      <c r="AU105" s="24" t="s">
        <v>82</v>
      </c>
    </row>
    <row r="106" spans="2:65" s="1" customFormat="1" ht="16.5" customHeight="1">
      <c r="B106" s="152"/>
      <c r="C106" s="153" t="s">
        <v>217</v>
      </c>
      <c r="D106" s="153" t="s">
        <v>127</v>
      </c>
      <c r="E106" s="154" t="s">
        <v>900</v>
      </c>
      <c r="F106" s="155" t="s">
        <v>901</v>
      </c>
      <c r="G106" s="156" t="s">
        <v>871</v>
      </c>
      <c r="H106" s="157">
        <v>1</v>
      </c>
      <c r="I106" s="335"/>
      <c r="J106" s="158">
        <f>ROUND(I106*H106,2)</f>
        <v>0</v>
      </c>
      <c r="K106" s="155" t="s">
        <v>5</v>
      </c>
      <c r="L106" s="38"/>
      <c r="M106" s="159" t="s">
        <v>5</v>
      </c>
      <c r="N106" s="160" t="s">
        <v>43</v>
      </c>
      <c r="O106" s="161">
        <v>0</v>
      </c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24" t="s">
        <v>132</v>
      </c>
      <c r="AT106" s="24" t="s">
        <v>127</v>
      </c>
      <c r="AU106" s="24" t="s">
        <v>82</v>
      </c>
      <c r="AY106" s="24" t="s">
        <v>125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24" t="s">
        <v>80</v>
      </c>
      <c r="BK106" s="163">
        <f>ROUND(I106*H106,2)</f>
        <v>0</v>
      </c>
      <c r="BL106" s="24" t="s">
        <v>132</v>
      </c>
      <c r="BM106" s="24" t="s">
        <v>293</v>
      </c>
    </row>
    <row r="107" spans="2:65" s="1" customFormat="1" ht="27">
      <c r="B107" s="38"/>
      <c r="D107" s="164" t="s">
        <v>134</v>
      </c>
      <c r="F107" s="165" t="s">
        <v>902</v>
      </c>
      <c r="L107" s="38"/>
      <c r="M107" s="166"/>
      <c r="N107" s="39"/>
      <c r="O107" s="39"/>
      <c r="P107" s="39"/>
      <c r="Q107" s="39"/>
      <c r="R107" s="39"/>
      <c r="S107" s="39"/>
      <c r="T107" s="67"/>
      <c r="AT107" s="24" t="s">
        <v>134</v>
      </c>
      <c r="AU107" s="24" t="s">
        <v>82</v>
      </c>
    </row>
    <row r="108" spans="2:65" s="1" customFormat="1" ht="16.5" customHeight="1">
      <c r="B108" s="152"/>
      <c r="C108" s="153" t="s">
        <v>225</v>
      </c>
      <c r="D108" s="153" t="s">
        <v>127</v>
      </c>
      <c r="E108" s="154" t="s">
        <v>903</v>
      </c>
      <c r="F108" s="155" t="s">
        <v>904</v>
      </c>
      <c r="G108" s="156" t="s">
        <v>871</v>
      </c>
      <c r="H108" s="157">
        <v>1</v>
      </c>
      <c r="I108" s="335"/>
      <c r="J108" s="158">
        <f>ROUND(I108*H108,2)</f>
        <v>0</v>
      </c>
      <c r="K108" s="155" t="s">
        <v>5</v>
      </c>
      <c r="L108" s="38"/>
      <c r="M108" s="159" t="s">
        <v>5</v>
      </c>
      <c r="N108" s="160" t="s">
        <v>43</v>
      </c>
      <c r="O108" s="161">
        <v>0</v>
      </c>
      <c r="P108" s="161">
        <f>O108*H108</f>
        <v>0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24" t="s">
        <v>132</v>
      </c>
      <c r="AT108" s="24" t="s">
        <v>127</v>
      </c>
      <c r="AU108" s="24" t="s">
        <v>82</v>
      </c>
      <c r="AY108" s="24" t="s">
        <v>125</v>
      </c>
      <c r="BE108" s="163">
        <f>IF(N108="základní",J108,0)</f>
        <v>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24" t="s">
        <v>80</v>
      </c>
      <c r="BK108" s="163">
        <f>ROUND(I108*H108,2)</f>
        <v>0</v>
      </c>
      <c r="BL108" s="24" t="s">
        <v>132</v>
      </c>
      <c r="BM108" s="24" t="s">
        <v>305</v>
      </c>
    </row>
    <row r="109" spans="2:65" s="1" customFormat="1" ht="54">
      <c r="B109" s="38"/>
      <c r="D109" s="164" t="s">
        <v>134</v>
      </c>
      <c r="F109" s="165" t="s">
        <v>905</v>
      </c>
      <c r="L109" s="38"/>
      <c r="M109" s="166"/>
      <c r="N109" s="39"/>
      <c r="O109" s="39"/>
      <c r="P109" s="39"/>
      <c r="Q109" s="39"/>
      <c r="R109" s="39"/>
      <c r="S109" s="39"/>
      <c r="T109" s="67"/>
      <c r="AT109" s="24" t="s">
        <v>134</v>
      </c>
      <c r="AU109" s="24" t="s">
        <v>82</v>
      </c>
    </row>
    <row r="110" spans="2:65" s="1" customFormat="1" ht="25.5" customHeight="1">
      <c r="B110" s="152"/>
      <c r="C110" s="153" t="s">
        <v>231</v>
      </c>
      <c r="D110" s="153" t="s">
        <v>127</v>
      </c>
      <c r="E110" s="154" t="s">
        <v>906</v>
      </c>
      <c r="F110" s="155" t="s">
        <v>907</v>
      </c>
      <c r="G110" s="156" t="s">
        <v>871</v>
      </c>
      <c r="H110" s="157">
        <v>1</v>
      </c>
      <c r="I110" s="335"/>
      <c r="J110" s="158">
        <f>ROUND(I110*H110,2)</f>
        <v>0</v>
      </c>
      <c r="K110" s="155" t="s">
        <v>5</v>
      </c>
      <c r="L110" s="38"/>
      <c r="M110" s="159" t="s">
        <v>5</v>
      </c>
      <c r="N110" s="160" t="s">
        <v>43</v>
      </c>
      <c r="O110" s="161">
        <v>0</v>
      </c>
      <c r="P110" s="161">
        <f>O110*H110</f>
        <v>0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24" t="s">
        <v>132</v>
      </c>
      <c r="AT110" s="24" t="s">
        <v>127</v>
      </c>
      <c r="AU110" s="24" t="s">
        <v>82</v>
      </c>
      <c r="AY110" s="24" t="s">
        <v>125</v>
      </c>
      <c r="BE110" s="163">
        <f>IF(N110="základní",J110,0)</f>
        <v>0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24" t="s">
        <v>80</v>
      </c>
      <c r="BK110" s="163">
        <f>ROUND(I110*H110,2)</f>
        <v>0</v>
      </c>
      <c r="BL110" s="24" t="s">
        <v>132</v>
      </c>
      <c r="BM110" s="24" t="s">
        <v>315</v>
      </c>
    </row>
    <row r="111" spans="2:65" s="1" customFormat="1" ht="108">
      <c r="B111" s="38"/>
      <c r="D111" s="164" t="s">
        <v>134</v>
      </c>
      <c r="F111" s="165" t="s">
        <v>908</v>
      </c>
      <c r="L111" s="38"/>
      <c r="M111" s="166"/>
      <c r="N111" s="39"/>
      <c r="O111" s="39"/>
      <c r="P111" s="39"/>
      <c r="Q111" s="39"/>
      <c r="R111" s="39"/>
      <c r="S111" s="39"/>
      <c r="T111" s="67"/>
      <c r="AT111" s="24" t="s">
        <v>134</v>
      </c>
      <c r="AU111" s="24" t="s">
        <v>82</v>
      </c>
    </row>
    <row r="112" spans="2:65" s="1" customFormat="1" ht="38.25" customHeight="1">
      <c r="B112" s="152"/>
      <c r="C112" s="153" t="s">
        <v>11</v>
      </c>
      <c r="D112" s="153" t="s">
        <v>127</v>
      </c>
      <c r="E112" s="154" t="s">
        <v>909</v>
      </c>
      <c r="F112" s="155" t="s">
        <v>910</v>
      </c>
      <c r="G112" s="156" t="s">
        <v>871</v>
      </c>
      <c r="H112" s="157">
        <v>1</v>
      </c>
      <c r="I112" s="335"/>
      <c r="J112" s="158">
        <f>ROUND(I112*H112,2)</f>
        <v>0</v>
      </c>
      <c r="K112" s="155" t="s">
        <v>5</v>
      </c>
      <c r="L112" s="38"/>
      <c r="M112" s="159" t="s">
        <v>5</v>
      </c>
      <c r="N112" s="160" t="s">
        <v>43</v>
      </c>
      <c r="O112" s="161">
        <v>0</v>
      </c>
      <c r="P112" s="161">
        <f>O112*H112</f>
        <v>0</v>
      </c>
      <c r="Q112" s="161">
        <v>0</v>
      </c>
      <c r="R112" s="161">
        <f>Q112*H112</f>
        <v>0</v>
      </c>
      <c r="S112" s="161">
        <v>0</v>
      </c>
      <c r="T112" s="162">
        <f>S112*H112</f>
        <v>0</v>
      </c>
      <c r="AR112" s="24" t="s">
        <v>132</v>
      </c>
      <c r="AT112" s="24" t="s">
        <v>127</v>
      </c>
      <c r="AU112" s="24" t="s">
        <v>82</v>
      </c>
      <c r="AY112" s="24" t="s">
        <v>125</v>
      </c>
      <c r="BE112" s="163">
        <f>IF(N112="základní",J112,0)</f>
        <v>0</v>
      </c>
      <c r="BF112" s="163">
        <f>IF(N112="snížená",J112,0)</f>
        <v>0</v>
      </c>
      <c r="BG112" s="163">
        <f>IF(N112="zákl. přenesená",J112,0)</f>
        <v>0</v>
      </c>
      <c r="BH112" s="163">
        <f>IF(N112="sníž. přenesená",J112,0)</f>
        <v>0</v>
      </c>
      <c r="BI112" s="163">
        <f>IF(N112="nulová",J112,0)</f>
        <v>0</v>
      </c>
      <c r="BJ112" s="24" t="s">
        <v>80</v>
      </c>
      <c r="BK112" s="163">
        <f>ROUND(I112*H112,2)</f>
        <v>0</v>
      </c>
      <c r="BL112" s="24" t="s">
        <v>132</v>
      </c>
      <c r="BM112" s="24" t="s">
        <v>333</v>
      </c>
    </row>
    <row r="113" spans="2:65" s="1" customFormat="1" ht="16.5" customHeight="1">
      <c r="B113" s="152"/>
      <c r="C113" s="153" t="s">
        <v>243</v>
      </c>
      <c r="D113" s="153" t="s">
        <v>127</v>
      </c>
      <c r="E113" s="154" t="s">
        <v>911</v>
      </c>
      <c r="F113" s="155" t="s">
        <v>912</v>
      </c>
      <c r="G113" s="156" t="s">
        <v>871</v>
      </c>
      <c r="H113" s="157">
        <v>1</v>
      </c>
      <c r="I113" s="335"/>
      <c r="J113" s="158">
        <f>ROUND(I113*H113,2)</f>
        <v>0</v>
      </c>
      <c r="K113" s="155" t="s">
        <v>5</v>
      </c>
      <c r="L113" s="38"/>
      <c r="M113" s="159" t="s">
        <v>5</v>
      </c>
      <c r="N113" s="160" t="s">
        <v>43</v>
      </c>
      <c r="O113" s="161">
        <v>0</v>
      </c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AR113" s="24" t="s">
        <v>132</v>
      </c>
      <c r="AT113" s="24" t="s">
        <v>127</v>
      </c>
      <c r="AU113" s="24" t="s">
        <v>82</v>
      </c>
      <c r="AY113" s="24" t="s">
        <v>125</v>
      </c>
      <c r="BE113" s="163">
        <f>IF(N113="základní",J113,0)</f>
        <v>0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24" t="s">
        <v>80</v>
      </c>
      <c r="BK113" s="163">
        <f>ROUND(I113*H113,2)</f>
        <v>0</v>
      </c>
      <c r="BL113" s="24" t="s">
        <v>132</v>
      </c>
      <c r="BM113" s="24" t="s">
        <v>351</v>
      </c>
    </row>
    <row r="114" spans="2:65" s="1" customFormat="1" ht="25.5" customHeight="1">
      <c r="B114" s="152"/>
      <c r="C114" s="153" t="s">
        <v>249</v>
      </c>
      <c r="D114" s="153" t="s">
        <v>127</v>
      </c>
      <c r="E114" s="154" t="s">
        <v>913</v>
      </c>
      <c r="F114" s="155" t="s">
        <v>914</v>
      </c>
      <c r="G114" s="156" t="s">
        <v>871</v>
      </c>
      <c r="H114" s="157">
        <v>1</v>
      </c>
      <c r="I114" s="335"/>
      <c r="J114" s="158">
        <f>ROUND(I114*H114,2)</f>
        <v>0</v>
      </c>
      <c r="K114" s="155" t="s">
        <v>5</v>
      </c>
      <c r="L114" s="38"/>
      <c r="M114" s="159" t="s">
        <v>5</v>
      </c>
      <c r="N114" s="160" t="s">
        <v>43</v>
      </c>
      <c r="O114" s="161">
        <v>0</v>
      </c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AR114" s="24" t="s">
        <v>132</v>
      </c>
      <c r="AT114" s="24" t="s">
        <v>127</v>
      </c>
      <c r="AU114" s="24" t="s">
        <v>82</v>
      </c>
      <c r="AY114" s="24" t="s">
        <v>125</v>
      </c>
      <c r="BE114" s="163">
        <f>IF(N114="základní",J114,0)</f>
        <v>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24" t="s">
        <v>80</v>
      </c>
      <c r="BK114" s="163">
        <f>ROUND(I114*H114,2)</f>
        <v>0</v>
      </c>
      <c r="BL114" s="24" t="s">
        <v>132</v>
      </c>
      <c r="BM114" s="24" t="s">
        <v>368</v>
      </c>
    </row>
    <row r="115" spans="2:65" s="1" customFormat="1" ht="81">
      <c r="B115" s="38"/>
      <c r="D115" s="164" t="s">
        <v>134</v>
      </c>
      <c r="F115" s="165" t="s">
        <v>915</v>
      </c>
      <c r="L115" s="38"/>
      <c r="M115" s="166"/>
      <c r="N115" s="39"/>
      <c r="O115" s="39"/>
      <c r="P115" s="39"/>
      <c r="Q115" s="39"/>
      <c r="R115" s="39"/>
      <c r="S115" s="39"/>
      <c r="T115" s="67"/>
      <c r="AT115" s="24" t="s">
        <v>134</v>
      </c>
      <c r="AU115" s="24" t="s">
        <v>82</v>
      </c>
    </row>
    <row r="116" spans="2:65" s="1" customFormat="1" ht="25.5" customHeight="1">
      <c r="B116" s="152"/>
      <c r="C116" s="153" t="s">
        <v>257</v>
      </c>
      <c r="D116" s="153" t="s">
        <v>127</v>
      </c>
      <c r="E116" s="154" t="s">
        <v>916</v>
      </c>
      <c r="F116" s="155" t="s">
        <v>917</v>
      </c>
      <c r="G116" s="156" t="s">
        <v>871</v>
      </c>
      <c r="H116" s="157">
        <v>1</v>
      </c>
      <c r="I116" s="335"/>
      <c r="J116" s="158">
        <f>ROUND(I116*H116,2)</f>
        <v>0</v>
      </c>
      <c r="K116" s="155" t="s">
        <v>5</v>
      </c>
      <c r="L116" s="38"/>
      <c r="M116" s="159" t="s">
        <v>5</v>
      </c>
      <c r="N116" s="160" t="s">
        <v>43</v>
      </c>
      <c r="O116" s="161">
        <v>0</v>
      </c>
      <c r="P116" s="161">
        <f>O116*H116</f>
        <v>0</v>
      </c>
      <c r="Q116" s="161">
        <v>0</v>
      </c>
      <c r="R116" s="161">
        <f>Q116*H116</f>
        <v>0</v>
      </c>
      <c r="S116" s="161">
        <v>0</v>
      </c>
      <c r="T116" s="162">
        <f>S116*H116</f>
        <v>0</v>
      </c>
      <c r="AR116" s="24" t="s">
        <v>132</v>
      </c>
      <c r="AT116" s="24" t="s">
        <v>127</v>
      </c>
      <c r="AU116" s="24" t="s">
        <v>82</v>
      </c>
      <c r="AY116" s="24" t="s">
        <v>125</v>
      </c>
      <c r="BE116" s="163">
        <f>IF(N116="základní",J116,0)</f>
        <v>0</v>
      </c>
      <c r="BF116" s="163">
        <f>IF(N116="snížená",J116,0)</f>
        <v>0</v>
      </c>
      <c r="BG116" s="163">
        <f>IF(N116="zákl. přenesená",J116,0)</f>
        <v>0</v>
      </c>
      <c r="BH116" s="163">
        <f>IF(N116="sníž. přenesená",J116,0)</f>
        <v>0</v>
      </c>
      <c r="BI116" s="163">
        <f>IF(N116="nulová",J116,0)</f>
        <v>0</v>
      </c>
      <c r="BJ116" s="24" t="s">
        <v>80</v>
      </c>
      <c r="BK116" s="163">
        <f>ROUND(I116*H116,2)</f>
        <v>0</v>
      </c>
      <c r="BL116" s="24" t="s">
        <v>132</v>
      </c>
      <c r="BM116" s="24" t="s">
        <v>382</v>
      </c>
    </row>
    <row r="117" spans="2:65" s="1" customFormat="1" ht="40.5">
      <c r="B117" s="38"/>
      <c r="D117" s="164" t="s">
        <v>134</v>
      </c>
      <c r="F117" s="165" t="s">
        <v>918</v>
      </c>
      <c r="L117" s="38"/>
      <c r="M117" s="166"/>
      <c r="N117" s="39"/>
      <c r="O117" s="39"/>
      <c r="P117" s="39"/>
      <c r="Q117" s="39"/>
      <c r="R117" s="39"/>
      <c r="S117" s="39"/>
      <c r="T117" s="67"/>
      <c r="AT117" s="24" t="s">
        <v>134</v>
      </c>
      <c r="AU117" s="24" t="s">
        <v>82</v>
      </c>
    </row>
    <row r="118" spans="2:65" s="1" customFormat="1" ht="16.5" customHeight="1">
      <c r="B118" s="152"/>
      <c r="C118" s="153" t="s">
        <v>262</v>
      </c>
      <c r="D118" s="153" t="s">
        <v>127</v>
      </c>
      <c r="E118" s="154" t="s">
        <v>919</v>
      </c>
      <c r="F118" s="155" t="s">
        <v>920</v>
      </c>
      <c r="G118" s="156" t="s">
        <v>871</v>
      </c>
      <c r="H118" s="157">
        <v>1</v>
      </c>
      <c r="I118" s="335"/>
      <c r="J118" s="158">
        <f>ROUND(I118*H118,2)</f>
        <v>0</v>
      </c>
      <c r="K118" s="155" t="s">
        <v>5</v>
      </c>
      <c r="L118" s="38"/>
      <c r="M118" s="159" t="s">
        <v>5</v>
      </c>
      <c r="N118" s="160" t="s">
        <v>43</v>
      </c>
      <c r="O118" s="161">
        <v>0</v>
      </c>
      <c r="P118" s="161">
        <f>O118*H118</f>
        <v>0</v>
      </c>
      <c r="Q118" s="161">
        <v>0</v>
      </c>
      <c r="R118" s="161">
        <f>Q118*H118</f>
        <v>0</v>
      </c>
      <c r="S118" s="161">
        <v>0</v>
      </c>
      <c r="T118" s="162">
        <f>S118*H118</f>
        <v>0</v>
      </c>
      <c r="AR118" s="24" t="s">
        <v>132</v>
      </c>
      <c r="AT118" s="24" t="s">
        <v>127</v>
      </c>
      <c r="AU118" s="24" t="s">
        <v>82</v>
      </c>
      <c r="AY118" s="24" t="s">
        <v>125</v>
      </c>
      <c r="BE118" s="163">
        <f>IF(N118="základní",J118,0)</f>
        <v>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24" t="s">
        <v>80</v>
      </c>
      <c r="BK118" s="163">
        <f>ROUND(I118*H118,2)</f>
        <v>0</v>
      </c>
      <c r="BL118" s="24" t="s">
        <v>132</v>
      </c>
      <c r="BM118" s="24" t="s">
        <v>400</v>
      </c>
    </row>
    <row r="119" spans="2:65" s="1" customFormat="1" ht="54">
      <c r="B119" s="38"/>
      <c r="D119" s="164" t="s">
        <v>134</v>
      </c>
      <c r="F119" s="165" t="s">
        <v>921</v>
      </c>
      <c r="L119" s="38"/>
      <c r="M119" s="166"/>
      <c r="N119" s="39"/>
      <c r="O119" s="39"/>
      <c r="P119" s="39"/>
      <c r="Q119" s="39"/>
      <c r="R119" s="39"/>
      <c r="S119" s="39"/>
      <c r="T119" s="67"/>
      <c r="AT119" s="24" t="s">
        <v>134</v>
      </c>
      <c r="AU119" s="24" t="s">
        <v>82</v>
      </c>
    </row>
    <row r="120" spans="2:65" s="1" customFormat="1" ht="25.5" customHeight="1">
      <c r="B120" s="152"/>
      <c r="C120" s="153" t="s">
        <v>270</v>
      </c>
      <c r="D120" s="153" t="s">
        <v>127</v>
      </c>
      <c r="E120" s="154" t="s">
        <v>922</v>
      </c>
      <c r="F120" s="155" t="s">
        <v>923</v>
      </c>
      <c r="G120" s="156" t="s">
        <v>871</v>
      </c>
      <c r="H120" s="157">
        <v>1</v>
      </c>
      <c r="I120" s="335"/>
      <c r="J120" s="158">
        <f>ROUND(I120*H120,2)</f>
        <v>0</v>
      </c>
      <c r="K120" s="155" t="s">
        <v>5</v>
      </c>
      <c r="L120" s="38"/>
      <c r="M120" s="159" t="s">
        <v>5</v>
      </c>
      <c r="N120" s="160" t="s">
        <v>43</v>
      </c>
      <c r="O120" s="161">
        <v>0</v>
      </c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24" t="s">
        <v>132</v>
      </c>
      <c r="AT120" s="24" t="s">
        <v>127</v>
      </c>
      <c r="AU120" s="24" t="s">
        <v>82</v>
      </c>
      <c r="AY120" s="24" t="s">
        <v>125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24" t="s">
        <v>80</v>
      </c>
      <c r="BK120" s="163">
        <f>ROUND(I120*H120,2)</f>
        <v>0</v>
      </c>
      <c r="BL120" s="24" t="s">
        <v>132</v>
      </c>
      <c r="BM120" s="24" t="s">
        <v>411</v>
      </c>
    </row>
    <row r="121" spans="2:65" s="1" customFormat="1" ht="25.5" customHeight="1">
      <c r="B121" s="152"/>
      <c r="C121" s="153" t="s">
        <v>10</v>
      </c>
      <c r="D121" s="153" t="s">
        <v>127</v>
      </c>
      <c r="E121" s="154" t="s">
        <v>924</v>
      </c>
      <c r="F121" s="155" t="s">
        <v>925</v>
      </c>
      <c r="G121" s="156" t="s">
        <v>871</v>
      </c>
      <c r="H121" s="157">
        <v>1</v>
      </c>
      <c r="I121" s="335"/>
      <c r="J121" s="158">
        <f>ROUND(I121*H121,2)</f>
        <v>0</v>
      </c>
      <c r="K121" s="155" t="s">
        <v>5</v>
      </c>
      <c r="L121" s="38"/>
      <c r="M121" s="159" t="s">
        <v>5</v>
      </c>
      <c r="N121" s="160" t="s">
        <v>43</v>
      </c>
      <c r="O121" s="161">
        <v>0</v>
      </c>
      <c r="P121" s="161">
        <f>O121*H121</f>
        <v>0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AR121" s="24" t="s">
        <v>132</v>
      </c>
      <c r="AT121" s="24" t="s">
        <v>127</v>
      </c>
      <c r="AU121" s="24" t="s">
        <v>82</v>
      </c>
      <c r="AY121" s="24" t="s">
        <v>125</v>
      </c>
      <c r="BE121" s="163">
        <f>IF(N121="základní",J121,0)</f>
        <v>0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24" t="s">
        <v>80</v>
      </c>
      <c r="BK121" s="163">
        <f>ROUND(I121*H121,2)</f>
        <v>0</v>
      </c>
      <c r="BL121" s="24" t="s">
        <v>132</v>
      </c>
      <c r="BM121" s="24" t="s">
        <v>424</v>
      </c>
    </row>
    <row r="122" spans="2:65" s="1" customFormat="1" ht="16.5" customHeight="1">
      <c r="B122" s="152"/>
      <c r="C122" s="153" t="s">
        <v>278</v>
      </c>
      <c r="D122" s="153" t="s">
        <v>127</v>
      </c>
      <c r="E122" s="154" t="s">
        <v>926</v>
      </c>
      <c r="F122" s="155" t="s">
        <v>927</v>
      </c>
      <c r="G122" s="156" t="s">
        <v>871</v>
      </c>
      <c r="H122" s="157">
        <v>1</v>
      </c>
      <c r="I122" s="335"/>
      <c r="J122" s="158">
        <f>ROUND(I122*H122,2)</f>
        <v>0</v>
      </c>
      <c r="K122" s="155" t="s">
        <v>5</v>
      </c>
      <c r="L122" s="38"/>
      <c r="M122" s="159" t="s">
        <v>5</v>
      </c>
      <c r="N122" s="160" t="s">
        <v>43</v>
      </c>
      <c r="O122" s="161">
        <v>0</v>
      </c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AR122" s="24" t="s">
        <v>132</v>
      </c>
      <c r="AT122" s="24" t="s">
        <v>127</v>
      </c>
      <c r="AU122" s="24" t="s">
        <v>82</v>
      </c>
      <c r="AY122" s="24" t="s">
        <v>125</v>
      </c>
      <c r="BE122" s="163">
        <f>IF(N122="základní",J122,0)</f>
        <v>0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24" t="s">
        <v>80</v>
      </c>
      <c r="BK122" s="163">
        <f>ROUND(I122*H122,2)</f>
        <v>0</v>
      </c>
      <c r="BL122" s="24" t="s">
        <v>132</v>
      </c>
      <c r="BM122" s="24" t="s">
        <v>441</v>
      </c>
    </row>
    <row r="123" spans="2:65" s="1" customFormat="1" ht="16.5" customHeight="1">
      <c r="B123" s="152"/>
      <c r="C123" s="153" t="s">
        <v>283</v>
      </c>
      <c r="D123" s="153" t="s">
        <v>127</v>
      </c>
      <c r="E123" s="154" t="s">
        <v>928</v>
      </c>
      <c r="F123" s="155" t="s">
        <v>929</v>
      </c>
      <c r="G123" s="156" t="s">
        <v>871</v>
      </c>
      <c r="H123" s="157">
        <v>1</v>
      </c>
      <c r="I123" s="335"/>
      <c r="J123" s="158">
        <f>ROUND(I123*H123,2)</f>
        <v>0</v>
      </c>
      <c r="K123" s="155" t="s">
        <v>5</v>
      </c>
      <c r="L123" s="38"/>
      <c r="M123" s="159" t="s">
        <v>5</v>
      </c>
      <c r="N123" s="160" t="s">
        <v>43</v>
      </c>
      <c r="O123" s="161">
        <v>0</v>
      </c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AR123" s="24" t="s">
        <v>132</v>
      </c>
      <c r="AT123" s="24" t="s">
        <v>127</v>
      </c>
      <c r="AU123" s="24" t="s">
        <v>82</v>
      </c>
      <c r="AY123" s="24" t="s">
        <v>125</v>
      </c>
      <c r="BE123" s="163">
        <f>IF(N123="základní",J123,0)</f>
        <v>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24" t="s">
        <v>80</v>
      </c>
      <c r="BK123" s="163">
        <f>ROUND(I123*H123,2)</f>
        <v>0</v>
      </c>
      <c r="BL123" s="24" t="s">
        <v>132</v>
      </c>
      <c r="BM123" s="24" t="s">
        <v>457</v>
      </c>
    </row>
    <row r="124" spans="2:65" s="1" customFormat="1" ht="25.5" customHeight="1">
      <c r="B124" s="152"/>
      <c r="C124" s="153" t="s">
        <v>293</v>
      </c>
      <c r="D124" s="153" t="s">
        <v>127</v>
      </c>
      <c r="E124" s="154" t="s">
        <v>930</v>
      </c>
      <c r="F124" s="155" t="s">
        <v>931</v>
      </c>
      <c r="G124" s="156" t="s">
        <v>871</v>
      </c>
      <c r="H124" s="157">
        <v>1</v>
      </c>
      <c r="I124" s="335"/>
      <c r="J124" s="158">
        <f>ROUND(I124*H124,2)</f>
        <v>0</v>
      </c>
      <c r="K124" s="155" t="s">
        <v>5</v>
      </c>
      <c r="L124" s="38"/>
      <c r="M124" s="159" t="s">
        <v>5</v>
      </c>
      <c r="N124" s="160" t="s">
        <v>43</v>
      </c>
      <c r="O124" s="161">
        <v>0</v>
      </c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AR124" s="24" t="s">
        <v>132</v>
      </c>
      <c r="AT124" s="24" t="s">
        <v>127</v>
      </c>
      <c r="AU124" s="24" t="s">
        <v>82</v>
      </c>
      <c r="AY124" s="24" t="s">
        <v>125</v>
      </c>
      <c r="BE124" s="163">
        <f>IF(N124="základní",J124,0)</f>
        <v>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24" t="s">
        <v>80</v>
      </c>
      <c r="BK124" s="163">
        <f>ROUND(I124*H124,2)</f>
        <v>0</v>
      </c>
      <c r="BL124" s="24" t="s">
        <v>132</v>
      </c>
      <c r="BM124" s="24" t="s">
        <v>468</v>
      </c>
    </row>
    <row r="125" spans="2:65" s="10" customFormat="1" ht="37.35" customHeight="1">
      <c r="B125" s="140"/>
      <c r="D125" s="141" t="s">
        <v>71</v>
      </c>
      <c r="E125" s="142" t="s">
        <v>932</v>
      </c>
      <c r="F125" s="142" t="s">
        <v>933</v>
      </c>
      <c r="J125" s="143">
        <f>BK125</f>
        <v>0</v>
      </c>
      <c r="L125" s="140"/>
      <c r="M125" s="144"/>
      <c r="N125" s="145"/>
      <c r="O125" s="145"/>
      <c r="P125" s="146">
        <f>P126</f>
        <v>0</v>
      </c>
      <c r="Q125" s="145"/>
      <c r="R125" s="146">
        <f>R126</f>
        <v>0</v>
      </c>
      <c r="S125" s="145"/>
      <c r="T125" s="147">
        <f>T126</f>
        <v>0</v>
      </c>
      <c r="AR125" s="141" t="s">
        <v>80</v>
      </c>
      <c r="AT125" s="148" t="s">
        <v>71</v>
      </c>
      <c r="AU125" s="148" t="s">
        <v>72</v>
      </c>
      <c r="AY125" s="141" t="s">
        <v>125</v>
      </c>
      <c r="BK125" s="149">
        <f>BK126</f>
        <v>0</v>
      </c>
    </row>
    <row r="126" spans="2:65" s="10" customFormat="1" ht="19.899999999999999" customHeight="1">
      <c r="B126" s="140"/>
      <c r="D126" s="141" t="s">
        <v>71</v>
      </c>
      <c r="E126" s="150" t="s">
        <v>867</v>
      </c>
      <c r="F126" s="150" t="s">
        <v>868</v>
      </c>
      <c r="J126" s="151">
        <f>BK126</f>
        <v>0</v>
      </c>
      <c r="L126" s="140"/>
      <c r="M126" s="144"/>
      <c r="N126" s="145"/>
      <c r="O126" s="145"/>
      <c r="P126" s="146">
        <f>SUM(P127:P137)</f>
        <v>0</v>
      </c>
      <c r="Q126" s="145"/>
      <c r="R126" s="146">
        <f>SUM(R127:R137)</f>
        <v>0</v>
      </c>
      <c r="S126" s="145"/>
      <c r="T126" s="147">
        <f>SUM(T127:T137)</f>
        <v>0</v>
      </c>
      <c r="AR126" s="141" t="s">
        <v>80</v>
      </c>
      <c r="AT126" s="148" t="s">
        <v>71</v>
      </c>
      <c r="AU126" s="148" t="s">
        <v>80</v>
      </c>
      <c r="AY126" s="141" t="s">
        <v>125</v>
      </c>
      <c r="BK126" s="149">
        <f>SUM(BK127:BK137)</f>
        <v>0</v>
      </c>
    </row>
    <row r="127" spans="2:65" s="1" customFormat="1" ht="25.5" customHeight="1">
      <c r="B127" s="152"/>
      <c r="C127" s="153" t="s">
        <v>299</v>
      </c>
      <c r="D127" s="153" t="s">
        <v>127</v>
      </c>
      <c r="E127" s="154" t="s">
        <v>934</v>
      </c>
      <c r="F127" s="155" t="s">
        <v>935</v>
      </c>
      <c r="G127" s="156" t="s">
        <v>871</v>
      </c>
      <c r="H127" s="157">
        <v>1</v>
      </c>
      <c r="I127" s="335"/>
      <c r="J127" s="158">
        <f>ROUND(I127*H127,2)</f>
        <v>0</v>
      </c>
      <c r="K127" s="155" t="s">
        <v>5</v>
      </c>
      <c r="L127" s="38"/>
      <c r="M127" s="159" t="s">
        <v>5</v>
      </c>
      <c r="N127" s="160" t="s">
        <v>43</v>
      </c>
      <c r="O127" s="161">
        <v>0</v>
      </c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24" t="s">
        <v>132</v>
      </c>
      <c r="AT127" s="24" t="s">
        <v>127</v>
      </c>
      <c r="AU127" s="24" t="s">
        <v>82</v>
      </c>
      <c r="AY127" s="24" t="s">
        <v>125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24" t="s">
        <v>80</v>
      </c>
      <c r="BK127" s="163">
        <f>ROUND(I127*H127,2)</f>
        <v>0</v>
      </c>
      <c r="BL127" s="24" t="s">
        <v>132</v>
      </c>
      <c r="BM127" s="24" t="s">
        <v>484</v>
      </c>
    </row>
    <row r="128" spans="2:65" s="1" customFormat="1" ht="54">
      <c r="B128" s="38"/>
      <c r="D128" s="164" t="s">
        <v>134</v>
      </c>
      <c r="F128" s="165" t="s">
        <v>936</v>
      </c>
      <c r="L128" s="38"/>
      <c r="M128" s="166"/>
      <c r="N128" s="39"/>
      <c r="O128" s="39"/>
      <c r="P128" s="39"/>
      <c r="Q128" s="39"/>
      <c r="R128" s="39"/>
      <c r="S128" s="39"/>
      <c r="T128" s="67"/>
      <c r="AT128" s="24" t="s">
        <v>134</v>
      </c>
      <c r="AU128" s="24" t="s">
        <v>82</v>
      </c>
    </row>
    <row r="129" spans="2:65" s="1" customFormat="1" ht="16.5" customHeight="1">
      <c r="B129" s="152"/>
      <c r="C129" s="153" t="s">
        <v>305</v>
      </c>
      <c r="D129" s="153" t="s">
        <v>127</v>
      </c>
      <c r="E129" s="154" t="s">
        <v>937</v>
      </c>
      <c r="F129" s="155" t="s">
        <v>938</v>
      </c>
      <c r="G129" s="156" t="s">
        <v>871</v>
      </c>
      <c r="H129" s="157">
        <v>1</v>
      </c>
      <c r="I129" s="335"/>
      <c r="J129" s="158">
        <f>ROUND(I129*H129,2)</f>
        <v>0</v>
      </c>
      <c r="K129" s="155" t="s">
        <v>5</v>
      </c>
      <c r="L129" s="38"/>
      <c r="M129" s="159" t="s">
        <v>5</v>
      </c>
      <c r="N129" s="160" t="s">
        <v>43</v>
      </c>
      <c r="O129" s="161">
        <v>0</v>
      </c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AR129" s="24" t="s">
        <v>132</v>
      </c>
      <c r="AT129" s="24" t="s">
        <v>127</v>
      </c>
      <c r="AU129" s="24" t="s">
        <v>82</v>
      </c>
      <c r="AY129" s="24" t="s">
        <v>125</v>
      </c>
      <c r="BE129" s="163">
        <f>IF(N129="základní",J129,0)</f>
        <v>0</v>
      </c>
      <c r="BF129" s="163">
        <f>IF(N129="snížená",J129,0)</f>
        <v>0</v>
      </c>
      <c r="BG129" s="163">
        <f>IF(N129="zákl. přenesená",J129,0)</f>
        <v>0</v>
      </c>
      <c r="BH129" s="163">
        <f>IF(N129="sníž. přenesená",J129,0)</f>
        <v>0</v>
      </c>
      <c r="BI129" s="163">
        <f>IF(N129="nulová",J129,0)</f>
        <v>0</v>
      </c>
      <c r="BJ129" s="24" t="s">
        <v>80</v>
      </c>
      <c r="BK129" s="163">
        <f>ROUND(I129*H129,2)</f>
        <v>0</v>
      </c>
      <c r="BL129" s="24" t="s">
        <v>132</v>
      </c>
      <c r="BM129" s="24" t="s">
        <v>496</v>
      </c>
    </row>
    <row r="130" spans="2:65" s="1" customFormat="1" ht="40.5">
      <c r="B130" s="38"/>
      <c r="D130" s="164" t="s">
        <v>134</v>
      </c>
      <c r="F130" s="165" t="s">
        <v>939</v>
      </c>
      <c r="L130" s="38"/>
      <c r="M130" s="166"/>
      <c r="N130" s="39"/>
      <c r="O130" s="39"/>
      <c r="P130" s="39"/>
      <c r="Q130" s="39"/>
      <c r="R130" s="39"/>
      <c r="S130" s="39"/>
      <c r="T130" s="67"/>
      <c r="AT130" s="24" t="s">
        <v>134</v>
      </c>
      <c r="AU130" s="24" t="s">
        <v>82</v>
      </c>
    </row>
    <row r="131" spans="2:65" s="1" customFormat="1" ht="16.5" customHeight="1">
      <c r="B131" s="152"/>
      <c r="C131" s="153" t="s">
        <v>311</v>
      </c>
      <c r="D131" s="153" t="s">
        <v>127</v>
      </c>
      <c r="E131" s="154" t="s">
        <v>940</v>
      </c>
      <c r="F131" s="155" t="s">
        <v>941</v>
      </c>
      <c r="G131" s="156" t="s">
        <v>871</v>
      </c>
      <c r="H131" s="157">
        <v>1</v>
      </c>
      <c r="I131" s="335"/>
      <c r="J131" s="158">
        <f>ROUND(I131*H131,2)</f>
        <v>0</v>
      </c>
      <c r="K131" s="155" t="s">
        <v>5</v>
      </c>
      <c r="L131" s="38"/>
      <c r="M131" s="159" t="s">
        <v>5</v>
      </c>
      <c r="N131" s="160" t="s">
        <v>43</v>
      </c>
      <c r="O131" s="161">
        <v>0</v>
      </c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AR131" s="24" t="s">
        <v>132</v>
      </c>
      <c r="AT131" s="24" t="s">
        <v>127</v>
      </c>
      <c r="AU131" s="24" t="s">
        <v>82</v>
      </c>
      <c r="AY131" s="24" t="s">
        <v>125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24" t="s">
        <v>80</v>
      </c>
      <c r="BK131" s="163">
        <f>ROUND(I131*H131,2)</f>
        <v>0</v>
      </c>
      <c r="BL131" s="24" t="s">
        <v>132</v>
      </c>
      <c r="BM131" s="24" t="s">
        <v>506</v>
      </c>
    </row>
    <row r="132" spans="2:65" s="1" customFormat="1" ht="16.5" customHeight="1">
      <c r="B132" s="152"/>
      <c r="C132" s="153" t="s">
        <v>315</v>
      </c>
      <c r="D132" s="153" t="s">
        <v>127</v>
      </c>
      <c r="E132" s="154" t="s">
        <v>942</v>
      </c>
      <c r="F132" s="155" t="s">
        <v>943</v>
      </c>
      <c r="G132" s="156" t="s">
        <v>871</v>
      </c>
      <c r="H132" s="157">
        <v>1</v>
      </c>
      <c r="I132" s="335"/>
      <c r="J132" s="158">
        <f>ROUND(I132*H132,2)</f>
        <v>0</v>
      </c>
      <c r="K132" s="155" t="s">
        <v>5</v>
      </c>
      <c r="L132" s="38"/>
      <c r="M132" s="159" t="s">
        <v>5</v>
      </c>
      <c r="N132" s="160" t="s">
        <v>43</v>
      </c>
      <c r="O132" s="161">
        <v>0</v>
      </c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24" t="s">
        <v>132</v>
      </c>
      <c r="AT132" s="24" t="s">
        <v>127</v>
      </c>
      <c r="AU132" s="24" t="s">
        <v>82</v>
      </c>
      <c r="AY132" s="24" t="s">
        <v>125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24" t="s">
        <v>80</v>
      </c>
      <c r="BK132" s="163">
        <f>ROUND(I132*H132,2)</f>
        <v>0</v>
      </c>
      <c r="BL132" s="24" t="s">
        <v>132</v>
      </c>
      <c r="BM132" s="24" t="s">
        <v>521</v>
      </c>
    </row>
    <row r="133" spans="2:65" s="1" customFormat="1" ht="40.5">
      <c r="B133" s="38"/>
      <c r="D133" s="164" t="s">
        <v>134</v>
      </c>
      <c r="F133" s="165" t="s">
        <v>944</v>
      </c>
      <c r="L133" s="38"/>
      <c r="M133" s="166"/>
      <c r="N133" s="39"/>
      <c r="O133" s="39"/>
      <c r="P133" s="39"/>
      <c r="Q133" s="39"/>
      <c r="R133" s="39"/>
      <c r="S133" s="39"/>
      <c r="T133" s="67"/>
      <c r="AT133" s="24" t="s">
        <v>134</v>
      </c>
      <c r="AU133" s="24" t="s">
        <v>82</v>
      </c>
    </row>
    <row r="134" spans="2:65" s="1" customFormat="1" ht="16.5" customHeight="1">
      <c r="B134" s="152"/>
      <c r="C134" s="153" t="s">
        <v>324</v>
      </c>
      <c r="D134" s="153" t="s">
        <v>127</v>
      </c>
      <c r="E134" s="154" t="s">
        <v>945</v>
      </c>
      <c r="F134" s="155" t="s">
        <v>946</v>
      </c>
      <c r="G134" s="156" t="s">
        <v>871</v>
      </c>
      <c r="H134" s="157">
        <v>1</v>
      </c>
      <c r="I134" s="335"/>
      <c r="J134" s="158">
        <f>ROUND(I134*H134,2)</f>
        <v>0</v>
      </c>
      <c r="K134" s="155" t="s">
        <v>5</v>
      </c>
      <c r="L134" s="38"/>
      <c r="M134" s="159" t="s">
        <v>5</v>
      </c>
      <c r="N134" s="160" t="s">
        <v>43</v>
      </c>
      <c r="O134" s="161">
        <v>0</v>
      </c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AR134" s="24" t="s">
        <v>132</v>
      </c>
      <c r="AT134" s="24" t="s">
        <v>127</v>
      </c>
      <c r="AU134" s="24" t="s">
        <v>82</v>
      </c>
      <c r="AY134" s="24" t="s">
        <v>125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24" t="s">
        <v>80</v>
      </c>
      <c r="BK134" s="163">
        <f>ROUND(I134*H134,2)</f>
        <v>0</v>
      </c>
      <c r="BL134" s="24" t="s">
        <v>132</v>
      </c>
      <c r="BM134" s="24" t="s">
        <v>532</v>
      </c>
    </row>
    <row r="135" spans="2:65" s="1" customFormat="1" ht="40.5">
      <c r="B135" s="38"/>
      <c r="D135" s="164" t="s">
        <v>134</v>
      </c>
      <c r="F135" s="165" t="s">
        <v>947</v>
      </c>
      <c r="L135" s="38"/>
      <c r="M135" s="166"/>
      <c r="N135" s="39"/>
      <c r="O135" s="39"/>
      <c r="P135" s="39"/>
      <c r="Q135" s="39"/>
      <c r="R135" s="39"/>
      <c r="S135" s="39"/>
      <c r="T135" s="67"/>
      <c r="AT135" s="24" t="s">
        <v>134</v>
      </c>
      <c r="AU135" s="24" t="s">
        <v>82</v>
      </c>
    </row>
    <row r="136" spans="2:65" s="1" customFormat="1" ht="25.5" customHeight="1">
      <c r="B136" s="152"/>
      <c r="C136" s="153" t="s">
        <v>333</v>
      </c>
      <c r="D136" s="153" t="s">
        <v>127</v>
      </c>
      <c r="E136" s="154" t="s">
        <v>948</v>
      </c>
      <c r="F136" s="155" t="s">
        <v>949</v>
      </c>
      <c r="G136" s="156" t="s">
        <v>871</v>
      </c>
      <c r="H136" s="157">
        <v>1</v>
      </c>
      <c r="I136" s="335"/>
      <c r="J136" s="158">
        <f>ROUND(I136*H136,2)</f>
        <v>0</v>
      </c>
      <c r="K136" s="155" t="s">
        <v>5</v>
      </c>
      <c r="L136" s="38"/>
      <c r="M136" s="159" t="s">
        <v>5</v>
      </c>
      <c r="N136" s="160" t="s">
        <v>43</v>
      </c>
      <c r="O136" s="161">
        <v>0</v>
      </c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AR136" s="24" t="s">
        <v>132</v>
      </c>
      <c r="AT136" s="24" t="s">
        <v>127</v>
      </c>
      <c r="AU136" s="24" t="s">
        <v>82</v>
      </c>
      <c r="AY136" s="24" t="s">
        <v>125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24" t="s">
        <v>80</v>
      </c>
      <c r="BK136" s="163">
        <f>ROUND(I136*H136,2)</f>
        <v>0</v>
      </c>
      <c r="BL136" s="24" t="s">
        <v>132</v>
      </c>
      <c r="BM136" s="24" t="s">
        <v>542</v>
      </c>
    </row>
    <row r="137" spans="2:65" s="1" customFormat="1" ht="16.5" customHeight="1">
      <c r="B137" s="152"/>
      <c r="C137" s="153" t="s">
        <v>342</v>
      </c>
      <c r="D137" s="153" t="s">
        <v>127</v>
      </c>
      <c r="E137" s="154" t="s">
        <v>950</v>
      </c>
      <c r="F137" s="155" t="s">
        <v>951</v>
      </c>
      <c r="G137" s="156" t="s">
        <v>871</v>
      </c>
      <c r="H137" s="157">
        <v>1</v>
      </c>
      <c r="I137" s="335"/>
      <c r="J137" s="158">
        <f>ROUND(I137*H137,2)</f>
        <v>0</v>
      </c>
      <c r="K137" s="155" t="s">
        <v>5</v>
      </c>
      <c r="L137" s="38"/>
      <c r="M137" s="159" t="s">
        <v>5</v>
      </c>
      <c r="N137" s="203" t="s">
        <v>43</v>
      </c>
      <c r="O137" s="204">
        <v>0</v>
      </c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AR137" s="24" t="s">
        <v>132</v>
      </c>
      <c r="AT137" s="24" t="s">
        <v>127</v>
      </c>
      <c r="AU137" s="24" t="s">
        <v>82</v>
      </c>
      <c r="AY137" s="24" t="s">
        <v>125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24" t="s">
        <v>80</v>
      </c>
      <c r="BK137" s="163">
        <f>ROUND(I137*H137,2)</f>
        <v>0</v>
      </c>
      <c r="BL137" s="24" t="s">
        <v>132</v>
      </c>
      <c r="BM137" s="24" t="s">
        <v>550</v>
      </c>
    </row>
    <row r="138" spans="2:65" s="1" customFormat="1" ht="6.95" customHeight="1"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8"/>
    </row>
  </sheetData>
  <autoFilter ref="C83:K137" xr:uid="{00000000-0009-0000-0000-000003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3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6" customWidth="1"/>
    <col min="2" max="2" width="1.6640625" style="206" customWidth="1"/>
    <col min="3" max="4" width="5" style="206" customWidth="1"/>
    <col min="5" max="5" width="11.6640625" style="206" customWidth="1"/>
    <col min="6" max="6" width="9.1640625" style="206" customWidth="1"/>
    <col min="7" max="7" width="5" style="206" customWidth="1"/>
    <col min="8" max="8" width="77.83203125" style="206" customWidth="1"/>
    <col min="9" max="10" width="20" style="206" customWidth="1"/>
    <col min="11" max="11" width="1.6640625" style="206" customWidth="1"/>
  </cols>
  <sheetData>
    <row r="1" spans="2:11" ht="37.5" customHeight="1"/>
    <row r="2" spans="2:11" ht="7.5" customHeight="1">
      <c r="B2" s="207"/>
      <c r="C2" s="208"/>
      <c r="D2" s="208"/>
      <c r="E2" s="208"/>
      <c r="F2" s="208"/>
      <c r="G2" s="208"/>
      <c r="H2" s="208"/>
      <c r="I2" s="208"/>
      <c r="J2" s="208"/>
      <c r="K2" s="209"/>
    </row>
    <row r="3" spans="2:11" s="15" customFormat="1" ht="45" customHeight="1">
      <c r="B3" s="210"/>
      <c r="C3" s="396" t="s">
        <v>952</v>
      </c>
      <c r="D3" s="396"/>
      <c r="E3" s="396"/>
      <c r="F3" s="396"/>
      <c r="G3" s="396"/>
      <c r="H3" s="396"/>
      <c r="I3" s="396"/>
      <c r="J3" s="396"/>
      <c r="K3" s="211"/>
    </row>
    <row r="4" spans="2:11" ht="25.5" customHeight="1">
      <c r="B4" s="212"/>
      <c r="C4" s="403" t="s">
        <v>953</v>
      </c>
      <c r="D4" s="403"/>
      <c r="E4" s="403"/>
      <c r="F4" s="403"/>
      <c r="G4" s="403"/>
      <c r="H4" s="403"/>
      <c r="I4" s="403"/>
      <c r="J4" s="403"/>
      <c r="K4" s="213"/>
    </row>
    <row r="5" spans="2:11" ht="5.25" customHeight="1">
      <c r="B5" s="212"/>
      <c r="C5" s="214"/>
      <c r="D5" s="214"/>
      <c r="E5" s="214"/>
      <c r="F5" s="214"/>
      <c r="G5" s="214"/>
      <c r="H5" s="214"/>
      <c r="I5" s="214"/>
      <c r="J5" s="214"/>
      <c r="K5" s="213"/>
    </row>
    <row r="6" spans="2:11" ht="15" customHeight="1">
      <c r="B6" s="212"/>
      <c r="C6" s="399" t="s">
        <v>954</v>
      </c>
      <c r="D6" s="399"/>
      <c r="E6" s="399"/>
      <c r="F6" s="399"/>
      <c r="G6" s="399"/>
      <c r="H6" s="399"/>
      <c r="I6" s="399"/>
      <c r="J6" s="399"/>
      <c r="K6" s="213"/>
    </row>
    <row r="7" spans="2:11" ht="15" customHeight="1">
      <c r="B7" s="216"/>
      <c r="C7" s="399" t="s">
        <v>955</v>
      </c>
      <c r="D7" s="399"/>
      <c r="E7" s="399"/>
      <c r="F7" s="399"/>
      <c r="G7" s="399"/>
      <c r="H7" s="399"/>
      <c r="I7" s="399"/>
      <c r="J7" s="399"/>
      <c r="K7" s="213"/>
    </row>
    <row r="8" spans="2:11" ht="12.75" customHeight="1">
      <c r="B8" s="216"/>
      <c r="C8" s="215"/>
      <c r="D8" s="215"/>
      <c r="E8" s="215"/>
      <c r="F8" s="215"/>
      <c r="G8" s="215"/>
      <c r="H8" s="215"/>
      <c r="I8" s="215"/>
      <c r="J8" s="215"/>
      <c r="K8" s="213"/>
    </row>
    <row r="9" spans="2:11" ht="15" customHeight="1">
      <c r="B9" s="216"/>
      <c r="C9" s="399" t="s">
        <v>956</v>
      </c>
      <c r="D9" s="399"/>
      <c r="E9" s="399"/>
      <c r="F9" s="399"/>
      <c r="G9" s="399"/>
      <c r="H9" s="399"/>
      <c r="I9" s="399"/>
      <c r="J9" s="399"/>
      <c r="K9" s="213"/>
    </row>
    <row r="10" spans="2:11" ht="15" customHeight="1">
      <c r="B10" s="216"/>
      <c r="C10" s="215"/>
      <c r="D10" s="399" t="s">
        <v>957</v>
      </c>
      <c r="E10" s="399"/>
      <c r="F10" s="399"/>
      <c r="G10" s="399"/>
      <c r="H10" s="399"/>
      <c r="I10" s="399"/>
      <c r="J10" s="399"/>
      <c r="K10" s="213"/>
    </row>
    <row r="11" spans="2:11" ht="15" customHeight="1">
      <c r="B11" s="216"/>
      <c r="C11" s="217"/>
      <c r="D11" s="399" t="s">
        <v>958</v>
      </c>
      <c r="E11" s="399"/>
      <c r="F11" s="399"/>
      <c r="G11" s="399"/>
      <c r="H11" s="399"/>
      <c r="I11" s="399"/>
      <c r="J11" s="399"/>
      <c r="K11" s="213"/>
    </row>
    <row r="12" spans="2:11" ht="12.75" customHeight="1">
      <c r="B12" s="216"/>
      <c r="C12" s="217"/>
      <c r="D12" s="217"/>
      <c r="E12" s="217"/>
      <c r="F12" s="217"/>
      <c r="G12" s="217"/>
      <c r="H12" s="217"/>
      <c r="I12" s="217"/>
      <c r="J12" s="217"/>
      <c r="K12" s="213"/>
    </row>
    <row r="13" spans="2:11" ht="15" customHeight="1">
      <c r="B13" s="216"/>
      <c r="C13" s="217"/>
      <c r="D13" s="399" t="s">
        <v>959</v>
      </c>
      <c r="E13" s="399"/>
      <c r="F13" s="399"/>
      <c r="G13" s="399"/>
      <c r="H13" s="399"/>
      <c r="I13" s="399"/>
      <c r="J13" s="399"/>
      <c r="K13" s="213"/>
    </row>
    <row r="14" spans="2:11" ht="15" customHeight="1">
      <c r="B14" s="216"/>
      <c r="C14" s="217"/>
      <c r="D14" s="399" t="s">
        <v>960</v>
      </c>
      <c r="E14" s="399"/>
      <c r="F14" s="399"/>
      <c r="G14" s="399"/>
      <c r="H14" s="399"/>
      <c r="I14" s="399"/>
      <c r="J14" s="399"/>
      <c r="K14" s="213"/>
    </row>
    <row r="15" spans="2:11" ht="15" customHeight="1">
      <c r="B15" s="216"/>
      <c r="C15" s="217"/>
      <c r="D15" s="399" t="s">
        <v>961</v>
      </c>
      <c r="E15" s="399"/>
      <c r="F15" s="399"/>
      <c r="G15" s="399"/>
      <c r="H15" s="399"/>
      <c r="I15" s="399"/>
      <c r="J15" s="399"/>
      <c r="K15" s="213"/>
    </row>
    <row r="16" spans="2:11" ht="15" customHeight="1">
      <c r="B16" s="216"/>
      <c r="C16" s="217"/>
      <c r="D16" s="217"/>
      <c r="E16" s="218" t="s">
        <v>79</v>
      </c>
      <c r="F16" s="399" t="s">
        <v>962</v>
      </c>
      <c r="G16" s="399"/>
      <c r="H16" s="399"/>
      <c r="I16" s="399"/>
      <c r="J16" s="399"/>
      <c r="K16" s="213"/>
    </row>
    <row r="17" spans="2:11" ht="15" customHeight="1">
      <c r="B17" s="216"/>
      <c r="C17" s="217"/>
      <c r="D17" s="217"/>
      <c r="E17" s="218" t="s">
        <v>963</v>
      </c>
      <c r="F17" s="399" t="s">
        <v>964</v>
      </c>
      <c r="G17" s="399"/>
      <c r="H17" s="399"/>
      <c r="I17" s="399"/>
      <c r="J17" s="399"/>
      <c r="K17" s="213"/>
    </row>
    <row r="18" spans="2:11" ht="15" customHeight="1">
      <c r="B18" s="216"/>
      <c r="C18" s="217"/>
      <c r="D18" s="217"/>
      <c r="E18" s="218" t="s">
        <v>965</v>
      </c>
      <c r="F18" s="399" t="s">
        <v>966</v>
      </c>
      <c r="G18" s="399"/>
      <c r="H18" s="399"/>
      <c r="I18" s="399"/>
      <c r="J18" s="399"/>
      <c r="K18" s="213"/>
    </row>
    <row r="19" spans="2:11" ht="15" customHeight="1">
      <c r="B19" s="216"/>
      <c r="C19" s="217"/>
      <c r="D19" s="217"/>
      <c r="E19" s="218" t="s">
        <v>967</v>
      </c>
      <c r="F19" s="399" t="s">
        <v>84</v>
      </c>
      <c r="G19" s="399"/>
      <c r="H19" s="399"/>
      <c r="I19" s="399"/>
      <c r="J19" s="399"/>
      <c r="K19" s="213"/>
    </row>
    <row r="20" spans="2:11" ht="15" customHeight="1">
      <c r="B20" s="216"/>
      <c r="C20" s="217"/>
      <c r="D20" s="217"/>
      <c r="E20" s="218" t="s">
        <v>968</v>
      </c>
      <c r="F20" s="399" t="s">
        <v>969</v>
      </c>
      <c r="G20" s="399"/>
      <c r="H20" s="399"/>
      <c r="I20" s="399"/>
      <c r="J20" s="399"/>
      <c r="K20" s="213"/>
    </row>
    <row r="21" spans="2:11" ht="15" customHeight="1">
      <c r="B21" s="216"/>
      <c r="C21" s="217"/>
      <c r="D21" s="217"/>
      <c r="E21" s="218" t="s">
        <v>970</v>
      </c>
      <c r="F21" s="399" t="s">
        <v>971</v>
      </c>
      <c r="G21" s="399"/>
      <c r="H21" s="399"/>
      <c r="I21" s="399"/>
      <c r="J21" s="399"/>
      <c r="K21" s="213"/>
    </row>
    <row r="22" spans="2:11" ht="12.75" customHeight="1">
      <c r="B22" s="216"/>
      <c r="C22" s="217"/>
      <c r="D22" s="217"/>
      <c r="E22" s="217"/>
      <c r="F22" s="217"/>
      <c r="G22" s="217"/>
      <c r="H22" s="217"/>
      <c r="I22" s="217"/>
      <c r="J22" s="217"/>
      <c r="K22" s="213"/>
    </row>
    <row r="23" spans="2:11" ht="15" customHeight="1">
      <c r="B23" s="216"/>
      <c r="C23" s="399" t="s">
        <v>972</v>
      </c>
      <c r="D23" s="399"/>
      <c r="E23" s="399"/>
      <c r="F23" s="399"/>
      <c r="G23" s="399"/>
      <c r="H23" s="399"/>
      <c r="I23" s="399"/>
      <c r="J23" s="399"/>
      <c r="K23" s="213"/>
    </row>
    <row r="24" spans="2:11" ht="15" customHeight="1">
      <c r="B24" s="216"/>
      <c r="C24" s="399" t="s">
        <v>973</v>
      </c>
      <c r="D24" s="399"/>
      <c r="E24" s="399"/>
      <c r="F24" s="399"/>
      <c r="G24" s="399"/>
      <c r="H24" s="399"/>
      <c r="I24" s="399"/>
      <c r="J24" s="399"/>
      <c r="K24" s="213"/>
    </row>
    <row r="25" spans="2:11" ht="15" customHeight="1">
      <c r="B25" s="216"/>
      <c r="C25" s="215"/>
      <c r="D25" s="399" t="s">
        <v>974</v>
      </c>
      <c r="E25" s="399"/>
      <c r="F25" s="399"/>
      <c r="G25" s="399"/>
      <c r="H25" s="399"/>
      <c r="I25" s="399"/>
      <c r="J25" s="399"/>
      <c r="K25" s="213"/>
    </row>
    <row r="26" spans="2:11" ht="15" customHeight="1">
      <c r="B26" s="216"/>
      <c r="C26" s="217"/>
      <c r="D26" s="399" t="s">
        <v>975</v>
      </c>
      <c r="E26" s="399"/>
      <c r="F26" s="399"/>
      <c r="G26" s="399"/>
      <c r="H26" s="399"/>
      <c r="I26" s="399"/>
      <c r="J26" s="399"/>
      <c r="K26" s="213"/>
    </row>
    <row r="27" spans="2:11" ht="12.75" customHeight="1">
      <c r="B27" s="216"/>
      <c r="C27" s="217"/>
      <c r="D27" s="217"/>
      <c r="E27" s="217"/>
      <c r="F27" s="217"/>
      <c r="G27" s="217"/>
      <c r="H27" s="217"/>
      <c r="I27" s="217"/>
      <c r="J27" s="217"/>
      <c r="K27" s="213"/>
    </row>
    <row r="28" spans="2:11" ht="15" customHeight="1">
      <c r="B28" s="216"/>
      <c r="C28" s="217"/>
      <c r="D28" s="399" t="s">
        <v>976</v>
      </c>
      <c r="E28" s="399"/>
      <c r="F28" s="399"/>
      <c r="G28" s="399"/>
      <c r="H28" s="399"/>
      <c r="I28" s="399"/>
      <c r="J28" s="399"/>
      <c r="K28" s="213"/>
    </row>
    <row r="29" spans="2:11" ht="15" customHeight="1">
      <c r="B29" s="216"/>
      <c r="C29" s="217"/>
      <c r="D29" s="399" t="s">
        <v>977</v>
      </c>
      <c r="E29" s="399"/>
      <c r="F29" s="399"/>
      <c r="G29" s="399"/>
      <c r="H29" s="399"/>
      <c r="I29" s="399"/>
      <c r="J29" s="399"/>
      <c r="K29" s="213"/>
    </row>
    <row r="30" spans="2:11" ht="12.75" customHeight="1">
      <c r="B30" s="216"/>
      <c r="C30" s="217"/>
      <c r="D30" s="217"/>
      <c r="E30" s="217"/>
      <c r="F30" s="217"/>
      <c r="G30" s="217"/>
      <c r="H30" s="217"/>
      <c r="I30" s="217"/>
      <c r="J30" s="217"/>
      <c r="K30" s="213"/>
    </row>
    <row r="31" spans="2:11" ht="15" customHeight="1">
      <c r="B31" s="216"/>
      <c r="C31" s="217"/>
      <c r="D31" s="399" t="s">
        <v>978</v>
      </c>
      <c r="E31" s="399"/>
      <c r="F31" s="399"/>
      <c r="G31" s="399"/>
      <c r="H31" s="399"/>
      <c r="I31" s="399"/>
      <c r="J31" s="399"/>
      <c r="K31" s="213"/>
    </row>
    <row r="32" spans="2:11" ht="15" customHeight="1">
      <c r="B32" s="216"/>
      <c r="C32" s="217"/>
      <c r="D32" s="399" t="s">
        <v>979</v>
      </c>
      <c r="E32" s="399"/>
      <c r="F32" s="399"/>
      <c r="G32" s="399"/>
      <c r="H32" s="399"/>
      <c r="I32" s="399"/>
      <c r="J32" s="399"/>
      <c r="K32" s="213"/>
    </row>
    <row r="33" spans="2:11" ht="15" customHeight="1">
      <c r="B33" s="216"/>
      <c r="C33" s="217"/>
      <c r="D33" s="399" t="s">
        <v>980</v>
      </c>
      <c r="E33" s="399"/>
      <c r="F33" s="399"/>
      <c r="G33" s="399"/>
      <c r="H33" s="399"/>
      <c r="I33" s="399"/>
      <c r="J33" s="399"/>
      <c r="K33" s="213"/>
    </row>
    <row r="34" spans="2:11" ht="15" customHeight="1">
      <c r="B34" s="216"/>
      <c r="C34" s="217"/>
      <c r="D34" s="215"/>
      <c r="E34" s="219" t="s">
        <v>110</v>
      </c>
      <c r="F34" s="215"/>
      <c r="G34" s="399" t="s">
        <v>981</v>
      </c>
      <c r="H34" s="399"/>
      <c r="I34" s="399"/>
      <c r="J34" s="399"/>
      <c r="K34" s="213"/>
    </row>
    <row r="35" spans="2:11" ht="30.75" customHeight="1">
      <c r="B35" s="216"/>
      <c r="C35" s="217"/>
      <c r="D35" s="215"/>
      <c r="E35" s="219" t="s">
        <v>982</v>
      </c>
      <c r="F35" s="215"/>
      <c r="G35" s="399" t="s">
        <v>983</v>
      </c>
      <c r="H35" s="399"/>
      <c r="I35" s="399"/>
      <c r="J35" s="399"/>
      <c r="K35" s="213"/>
    </row>
    <row r="36" spans="2:11" ht="15" customHeight="1">
      <c r="B36" s="216"/>
      <c r="C36" s="217"/>
      <c r="D36" s="215"/>
      <c r="E36" s="219" t="s">
        <v>53</v>
      </c>
      <c r="F36" s="215"/>
      <c r="G36" s="399" t="s">
        <v>984</v>
      </c>
      <c r="H36" s="399"/>
      <c r="I36" s="399"/>
      <c r="J36" s="399"/>
      <c r="K36" s="213"/>
    </row>
    <row r="37" spans="2:11" ht="15" customHeight="1">
      <c r="B37" s="216"/>
      <c r="C37" s="217"/>
      <c r="D37" s="215"/>
      <c r="E37" s="219" t="s">
        <v>111</v>
      </c>
      <c r="F37" s="215"/>
      <c r="G37" s="399" t="s">
        <v>985</v>
      </c>
      <c r="H37" s="399"/>
      <c r="I37" s="399"/>
      <c r="J37" s="399"/>
      <c r="K37" s="213"/>
    </row>
    <row r="38" spans="2:11" ht="15" customHeight="1">
      <c r="B38" s="216"/>
      <c r="C38" s="217"/>
      <c r="D38" s="215"/>
      <c r="E38" s="219" t="s">
        <v>112</v>
      </c>
      <c r="F38" s="215"/>
      <c r="G38" s="399" t="s">
        <v>986</v>
      </c>
      <c r="H38" s="399"/>
      <c r="I38" s="399"/>
      <c r="J38" s="399"/>
      <c r="K38" s="213"/>
    </row>
    <row r="39" spans="2:11" ht="15" customHeight="1">
      <c r="B39" s="216"/>
      <c r="C39" s="217"/>
      <c r="D39" s="215"/>
      <c r="E39" s="219" t="s">
        <v>113</v>
      </c>
      <c r="F39" s="215"/>
      <c r="G39" s="399" t="s">
        <v>987</v>
      </c>
      <c r="H39" s="399"/>
      <c r="I39" s="399"/>
      <c r="J39" s="399"/>
      <c r="K39" s="213"/>
    </row>
    <row r="40" spans="2:11" ht="15" customHeight="1">
      <c r="B40" s="216"/>
      <c r="C40" s="217"/>
      <c r="D40" s="215"/>
      <c r="E40" s="219" t="s">
        <v>988</v>
      </c>
      <c r="F40" s="215"/>
      <c r="G40" s="399" t="s">
        <v>989</v>
      </c>
      <c r="H40" s="399"/>
      <c r="I40" s="399"/>
      <c r="J40" s="399"/>
      <c r="K40" s="213"/>
    </row>
    <row r="41" spans="2:11" ht="15" customHeight="1">
      <c r="B41" s="216"/>
      <c r="C41" s="217"/>
      <c r="D41" s="215"/>
      <c r="E41" s="219"/>
      <c r="F41" s="215"/>
      <c r="G41" s="399" t="s">
        <v>990</v>
      </c>
      <c r="H41" s="399"/>
      <c r="I41" s="399"/>
      <c r="J41" s="399"/>
      <c r="K41" s="213"/>
    </row>
    <row r="42" spans="2:11" ht="15" customHeight="1">
      <c r="B42" s="216"/>
      <c r="C42" s="217"/>
      <c r="D42" s="215"/>
      <c r="E42" s="219" t="s">
        <v>991</v>
      </c>
      <c r="F42" s="215"/>
      <c r="G42" s="399" t="s">
        <v>992</v>
      </c>
      <c r="H42" s="399"/>
      <c r="I42" s="399"/>
      <c r="J42" s="399"/>
      <c r="K42" s="213"/>
    </row>
    <row r="43" spans="2:11" ht="15" customHeight="1">
      <c r="B43" s="216"/>
      <c r="C43" s="217"/>
      <c r="D43" s="215"/>
      <c r="E43" s="219" t="s">
        <v>115</v>
      </c>
      <c r="F43" s="215"/>
      <c r="G43" s="399" t="s">
        <v>993</v>
      </c>
      <c r="H43" s="399"/>
      <c r="I43" s="399"/>
      <c r="J43" s="399"/>
      <c r="K43" s="213"/>
    </row>
    <row r="44" spans="2:11" ht="12.75" customHeight="1">
      <c r="B44" s="216"/>
      <c r="C44" s="217"/>
      <c r="D44" s="215"/>
      <c r="E44" s="215"/>
      <c r="F44" s="215"/>
      <c r="G44" s="215"/>
      <c r="H44" s="215"/>
      <c r="I44" s="215"/>
      <c r="J44" s="215"/>
      <c r="K44" s="213"/>
    </row>
    <row r="45" spans="2:11" ht="15" customHeight="1">
      <c r="B45" s="216"/>
      <c r="C45" s="217"/>
      <c r="D45" s="399" t="s">
        <v>994</v>
      </c>
      <c r="E45" s="399"/>
      <c r="F45" s="399"/>
      <c r="G45" s="399"/>
      <c r="H45" s="399"/>
      <c r="I45" s="399"/>
      <c r="J45" s="399"/>
      <c r="K45" s="213"/>
    </row>
    <row r="46" spans="2:11" ht="15" customHeight="1">
      <c r="B46" s="216"/>
      <c r="C46" s="217"/>
      <c r="D46" s="217"/>
      <c r="E46" s="399" t="s">
        <v>995</v>
      </c>
      <c r="F46" s="399"/>
      <c r="G46" s="399"/>
      <c r="H46" s="399"/>
      <c r="I46" s="399"/>
      <c r="J46" s="399"/>
      <c r="K46" s="213"/>
    </row>
    <row r="47" spans="2:11" ht="15" customHeight="1">
      <c r="B47" s="216"/>
      <c r="C47" s="217"/>
      <c r="D47" s="217"/>
      <c r="E47" s="399" t="s">
        <v>996</v>
      </c>
      <c r="F47" s="399"/>
      <c r="G47" s="399"/>
      <c r="H47" s="399"/>
      <c r="I47" s="399"/>
      <c r="J47" s="399"/>
      <c r="K47" s="213"/>
    </row>
    <row r="48" spans="2:11" ht="15" customHeight="1">
      <c r="B48" s="216"/>
      <c r="C48" s="217"/>
      <c r="D48" s="217"/>
      <c r="E48" s="399" t="s">
        <v>997</v>
      </c>
      <c r="F48" s="399"/>
      <c r="G48" s="399"/>
      <c r="H48" s="399"/>
      <c r="I48" s="399"/>
      <c r="J48" s="399"/>
      <c r="K48" s="213"/>
    </row>
    <row r="49" spans="2:11" ht="15" customHeight="1">
      <c r="B49" s="216"/>
      <c r="C49" s="217"/>
      <c r="D49" s="399" t="s">
        <v>998</v>
      </c>
      <c r="E49" s="399"/>
      <c r="F49" s="399"/>
      <c r="G49" s="399"/>
      <c r="H49" s="399"/>
      <c r="I49" s="399"/>
      <c r="J49" s="399"/>
      <c r="K49" s="213"/>
    </row>
    <row r="50" spans="2:11" ht="25.5" customHeight="1">
      <c r="B50" s="212"/>
      <c r="C50" s="403" t="s">
        <v>999</v>
      </c>
      <c r="D50" s="403"/>
      <c r="E50" s="403"/>
      <c r="F50" s="403"/>
      <c r="G50" s="403"/>
      <c r="H50" s="403"/>
      <c r="I50" s="403"/>
      <c r="J50" s="403"/>
      <c r="K50" s="213"/>
    </row>
    <row r="51" spans="2:11" ht="5.25" customHeight="1">
      <c r="B51" s="212"/>
      <c r="C51" s="214"/>
      <c r="D51" s="214"/>
      <c r="E51" s="214"/>
      <c r="F51" s="214"/>
      <c r="G51" s="214"/>
      <c r="H51" s="214"/>
      <c r="I51" s="214"/>
      <c r="J51" s="214"/>
      <c r="K51" s="213"/>
    </row>
    <row r="52" spans="2:11" ht="15" customHeight="1">
      <c r="B52" s="212"/>
      <c r="C52" s="399" t="s">
        <v>1000</v>
      </c>
      <c r="D52" s="399"/>
      <c r="E52" s="399"/>
      <c r="F52" s="399"/>
      <c r="G52" s="399"/>
      <c r="H52" s="399"/>
      <c r="I52" s="399"/>
      <c r="J52" s="399"/>
      <c r="K52" s="213"/>
    </row>
    <row r="53" spans="2:11" ht="15" customHeight="1">
      <c r="B53" s="212"/>
      <c r="C53" s="399" t="s">
        <v>1001</v>
      </c>
      <c r="D53" s="399"/>
      <c r="E53" s="399"/>
      <c r="F53" s="399"/>
      <c r="G53" s="399"/>
      <c r="H53" s="399"/>
      <c r="I53" s="399"/>
      <c r="J53" s="399"/>
      <c r="K53" s="213"/>
    </row>
    <row r="54" spans="2:11" ht="12.75" customHeight="1">
      <c r="B54" s="212"/>
      <c r="C54" s="215"/>
      <c r="D54" s="215"/>
      <c r="E54" s="215"/>
      <c r="F54" s="215"/>
      <c r="G54" s="215"/>
      <c r="H54" s="215"/>
      <c r="I54" s="215"/>
      <c r="J54" s="215"/>
      <c r="K54" s="213"/>
    </row>
    <row r="55" spans="2:11" ht="15" customHeight="1">
      <c r="B55" s="212"/>
      <c r="C55" s="399" t="s">
        <v>1002</v>
      </c>
      <c r="D55" s="399"/>
      <c r="E55" s="399"/>
      <c r="F55" s="399"/>
      <c r="G55" s="399"/>
      <c r="H55" s="399"/>
      <c r="I55" s="399"/>
      <c r="J55" s="399"/>
      <c r="K55" s="213"/>
    </row>
    <row r="56" spans="2:11" ht="15" customHeight="1">
      <c r="B56" s="212"/>
      <c r="C56" s="217"/>
      <c r="D56" s="399" t="s">
        <v>1003</v>
      </c>
      <c r="E56" s="399"/>
      <c r="F56" s="399"/>
      <c r="G56" s="399"/>
      <c r="H56" s="399"/>
      <c r="I56" s="399"/>
      <c r="J56" s="399"/>
      <c r="K56" s="213"/>
    </row>
    <row r="57" spans="2:11" ht="15" customHeight="1">
      <c r="B57" s="212"/>
      <c r="C57" s="217"/>
      <c r="D57" s="399" t="s">
        <v>1004</v>
      </c>
      <c r="E57" s="399"/>
      <c r="F57" s="399"/>
      <c r="G57" s="399"/>
      <c r="H57" s="399"/>
      <c r="I57" s="399"/>
      <c r="J57" s="399"/>
      <c r="K57" s="213"/>
    </row>
    <row r="58" spans="2:11" ht="15" customHeight="1">
      <c r="B58" s="212"/>
      <c r="C58" s="217"/>
      <c r="D58" s="399" t="s">
        <v>1005</v>
      </c>
      <c r="E58" s="399"/>
      <c r="F58" s="399"/>
      <c r="G58" s="399"/>
      <c r="H58" s="399"/>
      <c r="I58" s="399"/>
      <c r="J58" s="399"/>
      <c r="K58" s="213"/>
    </row>
    <row r="59" spans="2:11" ht="15" customHeight="1">
      <c r="B59" s="212"/>
      <c r="C59" s="217"/>
      <c r="D59" s="399" t="s">
        <v>1006</v>
      </c>
      <c r="E59" s="399"/>
      <c r="F59" s="399"/>
      <c r="G59" s="399"/>
      <c r="H59" s="399"/>
      <c r="I59" s="399"/>
      <c r="J59" s="399"/>
      <c r="K59" s="213"/>
    </row>
    <row r="60" spans="2:11" ht="15" customHeight="1">
      <c r="B60" s="212"/>
      <c r="C60" s="217"/>
      <c r="D60" s="400" t="s">
        <v>1007</v>
      </c>
      <c r="E60" s="400"/>
      <c r="F60" s="400"/>
      <c r="G60" s="400"/>
      <c r="H60" s="400"/>
      <c r="I60" s="400"/>
      <c r="J60" s="400"/>
      <c r="K60" s="213"/>
    </row>
    <row r="61" spans="2:11" ht="15" customHeight="1">
      <c r="B61" s="212"/>
      <c r="C61" s="217"/>
      <c r="D61" s="399" t="s">
        <v>1008</v>
      </c>
      <c r="E61" s="399"/>
      <c r="F61" s="399"/>
      <c r="G61" s="399"/>
      <c r="H61" s="399"/>
      <c r="I61" s="399"/>
      <c r="J61" s="399"/>
      <c r="K61" s="213"/>
    </row>
    <row r="62" spans="2:11" ht="12.75" customHeight="1">
      <c r="B62" s="212"/>
      <c r="C62" s="217"/>
      <c r="D62" s="217"/>
      <c r="E62" s="220"/>
      <c r="F62" s="217"/>
      <c r="G62" s="217"/>
      <c r="H62" s="217"/>
      <c r="I62" s="217"/>
      <c r="J62" s="217"/>
      <c r="K62" s="213"/>
    </row>
    <row r="63" spans="2:11" ht="15" customHeight="1">
      <c r="B63" s="212"/>
      <c r="C63" s="217"/>
      <c r="D63" s="399" t="s">
        <v>1009</v>
      </c>
      <c r="E63" s="399"/>
      <c r="F63" s="399"/>
      <c r="G63" s="399"/>
      <c r="H63" s="399"/>
      <c r="I63" s="399"/>
      <c r="J63" s="399"/>
      <c r="K63" s="213"/>
    </row>
    <row r="64" spans="2:11" ht="15" customHeight="1">
      <c r="B64" s="212"/>
      <c r="C64" s="217"/>
      <c r="D64" s="400" t="s">
        <v>1010</v>
      </c>
      <c r="E64" s="400"/>
      <c r="F64" s="400"/>
      <c r="G64" s="400"/>
      <c r="H64" s="400"/>
      <c r="I64" s="400"/>
      <c r="J64" s="400"/>
      <c r="K64" s="213"/>
    </row>
    <row r="65" spans="2:11" ht="15" customHeight="1">
      <c r="B65" s="212"/>
      <c r="C65" s="217"/>
      <c r="D65" s="399" t="s">
        <v>1011</v>
      </c>
      <c r="E65" s="399"/>
      <c r="F65" s="399"/>
      <c r="G65" s="399"/>
      <c r="H65" s="399"/>
      <c r="I65" s="399"/>
      <c r="J65" s="399"/>
      <c r="K65" s="213"/>
    </row>
    <row r="66" spans="2:11" ht="15" customHeight="1">
      <c r="B66" s="212"/>
      <c r="C66" s="217"/>
      <c r="D66" s="399" t="s">
        <v>1012</v>
      </c>
      <c r="E66" s="399"/>
      <c r="F66" s="399"/>
      <c r="G66" s="399"/>
      <c r="H66" s="399"/>
      <c r="I66" s="399"/>
      <c r="J66" s="399"/>
      <c r="K66" s="213"/>
    </row>
    <row r="67" spans="2:11" ht="15" customHeight="1">
      <c r="B67" s="212"/>
      <c r="C67" s="217"/>
      <c r="D67" s="399" t="s">
        <v>1013</v>
      </c>
      <c r="E67" s="399"/>
      <c r="F67" s="399"/>
      <c r="G67" s="399"/>
      <c r="H67" s="399"/>
      <c r="I67" s="399"/>
      <c r="J67" s="399"/>
      <c r="K67" s="213"/>
    </row>
    <row r="68" spans="2:11" ht="15" customHeight="1">
      <c r="B68" s="212"/>
      <c r="C68" s="217"/>
      <c r="D68" s="399" t="s">
        <v>1014</v>
      </c>
      <c r="E68" s="399"/>
      <c r="F68" s="399"/>
      <c r="G68" s="399"/>
      <c r="H68" s="399"/>
      <c r="I68" s="399"/>
      <c r="J68" s="399"/>
      <c r="K68" s="213"/>
    </row>
    <row r="69" spans="2:11" ht="12.75" customHeight="1">
      <c r="B69" s="221"/>
      <c r="C69" s="222"/>
      <c r="D69" s="222"/>
      <c r="E69" s="222"/>
      <c r="F69" s="222"/>
      <c r="G69" s="222"/>
      <c r="H69" s="222"/>
      <c r="I69" s="222"/>
      <c r="J69" s="222"/>
      <c r="K69" s="223"/>
    </row>
    <row r="70" spans="2:11" ht="18.75" customHeight="1">
      <c r="B70" s="224"/>
      <c r="C70" s="224"/>
      <c r="D70" s="224"/>
      <c r="E70" s="224"/>
      <c r="F70" s="224"/>
      <c r="G70" s="224"/>
      <c r="H70" s="224"/>
      <c r="I70" s="224"/>
      <c r="J70" s="224"/>
      <c r="K70" s="225"/>
    </row>
    <row r="71" spans="2:11" ht="18.75" customHeight="1">
      <c r="B71" s="225"/>
      <c r="C71" s="225"/>
      <c r="D71" s="225"/>
      <c r="E71" s="225"/>
      <c r="F71" s="225"/>
      <c r="G71" s="225"/>
      <c r="H71" s="225"/>
      <c r="I71" s="225"/>
      <c r="J71" s="225"/>
      <c r="K71" s="225"/>
    </row>
    <row r="72" spans="2:11" ht="7.5" customHeight="1">
      <c r="B72" s="226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ht="45" customHeight="1">
      <c r="B73" s="229"/>
      <c r="C73" s="401" t="s">
        <v>90</v>
      </c>
      <c r="D73" s="401"/>
      <c r="E73" s="401"/>
      <c r="F73" s="401"/>
      <c r="G73" s="401"/>
      <c r="H73" s="401"/>
      <c r="I73" s="401"/>
      <c r="J73" s="401"/>
      <c r="K73" s="230"/>
    </row>
    <row r="74" spans="2:11" ht="17.25" customHeight="1">
      <c r="B74" s="229"/>
      <c r="C74" s="231" t="s">
        <v>1015</v>
      </c>
      <c r="D74" s="231"/>
      <c r="E74" s="231"/>
      <c r="F74" s="231" t="s">
        <v>1016</v>
      </c>
      <c r="G74" s="232"/>
      <c r="H74" s="231" t="s">
        <v>111</v>
      </c>
      <c r="I74" s="231" t="s">
        <v>57</v>
      </c>
      <c r="J74" s="231" t="s">
        <v>1017</v>
      </c>
      <c r="K74" s="230"/>
    </row>
    <row r="75" spans="2:11" ht="17.25" customHeight="1">
      <c r="B75" s="229"/>
      <c r="C75" s="233" t="s">
        <v>1018</v>
      </c>
      <c r="D75" s="233"/>
      <c r="E75" s="233"/>
      <c r="F75" s="234" t="s">
        <v>1019</v>
      </c>
      <c r="G75" s="235"/>
      <c r="H75" s="233"/>
      <c r="I75" s="233"/>
      <c r="J75" s="233" t="s">
        <v>1020</v>
      </c>
      <c r="K75" s="230"/>
    </row>
    <row r="76" spans="2:11" ht="5.25" customHeight="1">
      <c r="B76" s="229"/>
      <c r="C76" s="236"/>
      <c r="D76" s="236"/>
      <c r="E76" s="236"/>
      <c r="F76" s="236"/>
      <c r="G76" s="237"/>
      <c r="H76" s="236"/>
      <c r="I76" s="236"/>
      <c r="J76" s="236"/>
      <c r="K76" s="230"/>
    </row>
    <row r="77" spans="2:11" ht="15" customHeight="1">
      <c r="B77" s="229"/>
      <c r="C77" s="219" t="s">
        <v>53</v>
      </c>
      <c r="D77" s="236"/>
      <c r="E77" s="236"/>
      <c r="F77" s="238" t="s">
        <v>1021</v>
      </c>
      <c r="G77" s="237"/>
      <c r="H77" s="219" t="s">
        <v>1022</v>
      </c>
      <c r="I77" s="219" t="s">
        <v>1023</v>
      </c>
      <c r="J77" s="219">
        <v>20</v>
      </c>
      <c r="K77" s="230"/>
    </row>
    <row r="78" spans="2:11" ht="15" customHeight="1">
      <c r="B78" s="229"/>
      <c r="C78" s="219" t="s">
        <v>1024</v>
      </c>
      <c r="D78" s="219"/>
      <c r="E78" s="219"/>
      <c r="F78" s="238" t="s">
        <v>1021</v>
      </c>
      <c r="G78" s="237"/>
      <c r="H78" s="219" t="s">
        <v>1025</v>
      </c>
      <c r="I78" s="219" t="s">
        <v>1023</v>
      </c>
      <c r="J78" s="219">
        <v>120</v>
      </c>
      <c r="K78" s="230"/>
    </row>
    <row r="79" spans="2:11" ht="15" customHeight="1">
      <c r="B79" s="239"/>
      <c r="C79" s="219" t="s">
        <v>1026</v>
      </c>
      <c r="D79" s="219"/>
      <c r="E79" s="219"/>
      <c r="F79" s="238" t="s">
        <v>1027</v>
      </c>
      <c r="G79" s="237"/>
      <c r="H79" s="219" t="s">
        <v>1028</v>
      </c>
      <c r="I79" s="219" t="s">
        <v>1023</v>
      </c>
      <c r="J79" s="219">
        <v>50</v>
      </c>
      <c r="K79" s="230"/>
    </row>
    <row r="80" spans="2:11" ht="15" customHeight="1">
      <c r="B80" s="239"/>
      <c r="C80" s="219" t="s">
        <v>1029</v>
      </c>
      <c r="D80" s="219"/>
      <c r="E80" s="219"/>
      <c r="F80" s="238" t="s">
        <v>1021</v>
      </c>
      <c r="G80" s="237"/>
      <c r="H80" s="219" t="s">
        <v>1030</v>
      </c>
      <c r="I80" s="219" t="s">
        <v>1031</v>
      </c>
      <c r="J80" s="219"/>
      <c r="K80" s="230"/>
    </row>
    <row r="81" spans="2:11" ht="15" customHeight="1">
      <c r="B81" s="239"/>
      <c r="C81" s="240" t="s">
        <v>1032</v>
      </c>
      <c r="D81" s="240"/>
      <c r="E81" s="240"/>
      <c r="F81" s="241" t="s">
        <v>1027</v>
      </c>
      <c r="G81" s="240"/>
      <c r="H81" s="240" t="s">
        <v>1033</v>
      </c>
      <c r="I81" s="240" t="s">
        <v>1023</v>
      </c>
      <c r="J81" s="240">
        <v>15</v>
      </c>
      <c r="K81" s="230"/>
    </row>
    <row r="82" spans="2:11" ht="15" customHeight="1">
      <c r="B82" s="239"/>
      <c r="C82" s="240" t="s">
        <v>1034</v>
      </c>
      <c r="D82" s="240"/>
      <c r="E82" s="240"/>
      <c r="F82" s="241" t="s">
        <v>1027</v>
      </c>
      <c r="G82" s="240"/>
      <c r="H82" s="240" t="s">
        <v>1035</v>
      </c>
      <c r="I82" s="240" t="s">
        <v>1023</v>
      </c>
      <c r="J82" s="240">
        <v>15</v>
      </c>
      <c r="K82" s="230"/>
    </row>
    <row r="83" spans="2:11" ht="15" customHeight="1">
      <c r="B83" s="239"/>
      <c r="C83" s="240" t="s">
        <v>1036</v>
      </c>
      <c r="D83" s="240"/>
      <c r="E83" s="240"/>
      <c r="F83" s="241" t="s">
        <v>1027</v>
      </c>
      <c r="G83" s="240"/>
      <c r="H83" s="240" t="s">
        <v>1037</v>
      </c>
      <c r="I83" s="240" t="s">
        <v>1023</v>
      </c>
      <c r="J83" s="240">
        <v>20</v>
      </c>
      <c r="K83" s="230"/>
    </row>
    <row r="84" spans="2:11" ht="15" customHeight="1">
      <c r="B84" s="239"/>
      <c r="C84" s="240" t="s">
        <v>1038</v>
      </c>
      <c r="D84" s="240"/>
      <c r="E84" s="240"/>
      <c r="F84" s="241" t="s">
        <v>1027</v>
      </c>
      <c r="G84" s="240"/>
      <c r="H84" s="240" t="s">
        <v>1039</v>
      </c>
      <c r="I84" s="240" t="s">
        <v>1023</v>
      </c>
      <c r="J84" s="240">
        <v>20</v>
      </c>
      <c r="K84" s="230"/>
    </row>
    <row r="85" spans="2:11" ht="15" customHeight="1">
      <c r="B85" s="239"/>
      <c r="C85" s="219" t="s">
        <v>1040</v>
      </c>
      <c r="D85" s="219"/>
      <c r="E85" s="219"/>
      <c r="F85" s="238" t="s">
        <v>1027</v>
      </c>
      <c r="G85" s="237"/>
      <c r="H85" s="219" t="s">
        <v>1041</v>
      </c>
      <c r="I85" s="219" t="s">
        <v>1023</v>
      </c>
      <c r="J85" s="219">
        <v>50</v>
      </c>
      <c r="K85" s="230"/>
    </row>
    <row r="86" spans="2:11" ht="15" customHeight="1">
      <c r="B86" s="239"/>
      <c r="C86" s="219" t="s">
        <v>1042</v>
      </c>
      <c r="D86" s="219"/>
      <c r="E86" s="219"/>
      <c r="F86" s="238" t="s">
        <v>1027</v>
      </c>
      <c r="G86" s="237"/>
      <c r="H86" s="219" t="s">
        <v>1043</v>
      </c>
      <c r="I86" s="219" t="s">
        <v>1023</v>
      </c>
      <c r="J86" s="219">
        <v>20</v>
      </c>
      <c r="K86" s="230"/>
    </row>
    <row r="87" spans="2:11" ht="15" customHeight="1">
      <c r="B87" s="239"/>
      <c r="C87" s="219" t="s">
        <v>1044</v>
      </c>
      <c r="D87" s="219"/>
      <c r="E87" s="219"/>
      <c r="F87" s="238" t="s">
        <v>1027</v>
      </c>
      <c r="G87" s="237"/>
      <c r="H87" s="219" t="s">
        <v>1045</v>
      </c>
      <c r="I87" s="219" t="s">
        <v>1023</v>
      </c>
      <c r="J87" s="219">
        <v>20</v>
      </c>
      <c r="K87" s="230"/>
    </row>
    <row r="88" spans="2:11" ht="15" customHeight="1">
      <c r="B88" s="239"/>
      <c r="C88" s="219" t="s">
        <v>1046</v>
      </c>
      <c r="D88" s="219"/>
      <c r="E88" s="219"/>
      <c r="F88" s="238" t="s">
        <v>1027</v>
      </c>
      <c r="G88" s="237"/>
      <c r="H88" s="219" t="s">
        <v>1047</v>
      </c>
      <c r="I88" s="219" t="s">
        <v>1023</v>
      </c>
      <c r="J88" s="219">
        <v>50</v>
      </c>
      <c r="K88" s="230"/>
    </row>
    <row r="89" spans="2:11" ht="15" customHeight="1">
      <c r="B89" s="239"/>
      <c r="C89" s="219" t="s">
        <v>1048</v>
      </c>
      <c r="D89" s="219"/>
      <c r="E89" s="219"/>
      <c r="F89" s="238" t="s">
        <v>1027</v>
      </c>
      <c r="G89" s="237"/>
      <c r="H89" s="219" t="s">
        <v>1048</v>
      </c>
      <c r="I89" s="219" t="s">
        <v>1023</v>
      </c>
      <c r="J89" s="219">
        <v>50</v>
      </c>
      <c r="K89" s="230"/>
    </row>
    <row r="90" spans="2:11" ht="15" customHeight="1">
      <c r="B90" s="239"/>
      <c r="C90" s="219" t="s">
        <v>116</v>
      </c>
      <c r="D90" s="219"/>
      <c r="E90" s="219"/>
      <c r="F90" s="238" t="s">
        <v>1027</v>
      </c>
      <c r="G90" s="237"/>
      <c r="H90" s="219" t="s">
        <v>1049</v>
      </c>
      <c r="I90" s="219" t="s">
        <v>1023</v>
      </c>
      <c r="J90" s="219">
        <v>255</v>
      </c>
      <c r="K90" s="230"/>
    </row>
    <row r="91" spans="2:11" ht="15" customHeight="1">
      <c r="B91" s="239"/>
      <c r="C91" s="219" t="s">
        <v>1050</v>
      </c>
      <c r="D91" s="219"/>
      <c r="E91" s="219"/>
      <c r="F91" s="238" t="s">
        <v>1021</v>
      </c>
      <c r="G91" s="237"/>
      <c r="H91" s="219" t="s">
        <v>1051</v>
      </c>
      <c r="I91" s="219" t="s">
        <v>1052</v>
      </c>
      <c r="J91" s="219"/>
      <c r="K91" s="230"/>
    </row>
    <row r="92" spans="2:11" ht="15" customHeight="1">
      <c r="B92" s="239"/>
      <c r="C92" s="219" t="s">
        <v>1053</v>
      </c>
      <c r="D92" s="219"/>
      <c r="E92" s="219"/>
      <c r="F92" s="238" t="s">
        <v>1021</v>
      </c>
      <c r="G92" s="237"/>
      <c r="H92" s="219" t="s">
        <v>1054</v>
      </c>
      <c r="I92" s="219" t="s">
        <v>1055</v>
      </c>
      <c r="J92" s="219"/>
      <c r="K92" s="230"/>
    </row>
    <row r="93" spans="2:11" ht="15" customHeight="1">
      <c r="B93" s="239"/>
      <c r="C93" s="219" t="s">
        <v>1056</v>
      </c>
      <c r="D93" s="219"/>
      <c r="E93" s="219"/>
      <c r="F93" s="238" t="s">
        <v>1021</v>
      </c>
      <c r="G93" s="237"/>
      <c r="H93" s="219" t="s">
        <v>1056</v>
      </c>
      <c r="I93" s="219" t="s">
        <v>1055</v>
      </c>
      <c r="J93" s="219"/>
      <c r="K93" s="230"/>
    </row>
    <row r="94" spans="2:11" ht="15" customHeight="1">
      <c r="B94" s="239"/>
      <c r="C94" s="219" t="s">
        <v>38</v>
      </c>
      <c r="D94" s="219"/>
      <c r="E94" s="219"/>
      <c r="F94" s="238" t="s">
        <v>1021</v>
      </c>
      <c r="G94" s="237"/>
      <c r="H94" s="219" t="s">
        <v>1057</v>
      </c>
      <c r="I94" s="219" t="s">
        <v>1055</v>
      </c>
      <c r="J94" s="219"/>
      <c r="K94" s="230"/>
    </row>
    <row r="95" spans="2:11" ht="15" customHeight="1">
      <c r="B95" s="239"/>
      <c r="C95" s="219" t="s">
        <v>48</v>
      </c>
      <c r="D95" s="219"/>
      <c r="E95" s="219"/>
      <c r="F95" s="238" t="s">
        <v>1021</v>
      </c>
      <c r="G95" s="237"/>
      <c r="H95" s="219" t="s">
        <v>1058</v>
      </c>
      <c r="I95" s="219" t="s">
        <v>1055</v>
      </c>
      <c r="J95" s="219"/>
      <c r="K95" s="230"/>
    </row>
    <row r="96" spans="2:11" ht="15" customHeight="1">
      <c r="B96" s="242"/>
      <c r="C96" s="243"/>
      <c r="D96" s="243"/>
      <c r="E96" s="243"/>
      <c r="F96" s="243"/>
      <c r="G96" s="243"/>
      <c r="H96" s="243"/>
      <c r="I96" s="243"/>
      <c r="J96" s="243"/>
      <c r="K96" s="244"/>
    </row>
    <row r="97" spans="2:11" ht="18.75" customHeight="1">
      <c r="B97" s="245"/>
      <c r="C97" s="246"/>
      <c r="D97" s="246"/>
      <c r="E97" s="246"/>
      <c r="F97" s="246"/>
      <c r="G97" s="246"/>
      <c r="H97" s="246"/>
      <c r="I97" s="246"/>
      <c r="J97" s="246"/>
      <c r="K97" s="245"/>
    </row>
    <row r="98" spans="2:11" ht="18.75" customHeight="1">
      <c r="B98" s="225"/>
      <c r="C98" s="225"/>
      <c r="D98" s="225"/>
      <c r="E98" s="225"/>
      <c r="F98" s="225"/>
      <c r="G98" s="225"/>
      <c r="H98" s="225"/>
      <c r="I98" s="225"/>
      <c r="J98" s="225"/>
      <c r="K98" s="225"/>
    </row>
    <row r="99" spans="2:11" ht="7.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8"/>
    </row>
    <row r="100" spans="2:11" ht="45" customHeight="1">
      <c r="B100" s="229"/>
      <c r="C100" s="401" t="s">
        <v>1059</v>
      </c>
      <c r="D100" s="401"/>
      <c r="E100" s="401"/>
      <c r="F100" s="401"/>
      <c r="G100" s="401"/>
      <c r="H100" s="401"/>
      <c r="I100" s="401"/>
      <c r="J100" s="401"/>
      <c r="K100" s="230"/>
    </row>
    <row r="101" spans="2:11" ht="17.25" customHeight="1">
      <c r="B101" s="229"/>
      <c r="C101" s="231" t="s">
        <v>1015</v>
      </c>
      <c r="D101" s="231"/>
      <c r="E101" s="231"/>
      <c r="F101" s="231" t="s">
        <v>1016</v>
      </c>
      <c r="G101" s="232"/>
      <c r="H101" s="231" t="s">
        <v>111</v>
      </c>
      <c r="I101" s="231" t="s">
        <v>57</v>
      </c>
      <c r="J101" s="231" t="s">
        <v>1017</v>
      </c>
      <c r="K101" s="230"/>
    </row>
    <row r="102" spans="2:11" ht="17.25" customHeight="1">
      <c r="B102" s="229"/>
      <c r="C102" s="233" t="s">
        <v>1018</v>
      </c>
      <c r="D102" s="233"/>
      <c r="E102" s="233"/>
      <c r="F102" s="234" t="s">
        <v>1019</v>
      </c>
      <c r="G102" s="235"/>
      <c r="H102" s="233"/>
      <c r="I102" s="233"/>
      <c r="J102" s="233" t="s">
        <v>1020</v>
      </c>
      <c r="K102" s="230"/>
    </row>
    <row r="103" spans="2:11" ht="5.25" customHeight="1">
      <c r="B103" s="229"/>
      <c r="C103" s="231"/>
      <c r="D103" s="231"/>
      <c r="E103" s="231"/>
      <c r="F103" s="231"/>
      <c r="G103" s="247"/>
      <c r="H103" s="231"/>
      <c r="I103" s="231"/>
      <c r="J103" s="231"/>
      <c r="K103" s="230"/>
    </row>
    <row r="104" spans="2:11" ht="15" customHeight="1">
      <c r="B104" s="229"/>
      <c r="C104" s="219" t="s">
        <v>53</v>
      </c>
      <c r="D104" s="236"/>
      <c r="E104" s="236"/>
      <c r="F104" s="238" t="s">
        <v>1021</v>
      </c>
      <c r="G104" s="247"/>
      <c r="H104" s="219" t="s">
        <v>1060</v>
      </c>
      <c r="I104" s="219" t="s">
        <v>1023</v>
      </c>
      <c r="J104" s="219">
        <v>20</v>
      </c>
      <c r="K104" s="230"/>
    </row>
    <row r="105" spans="2:11" ht="15" customHeight="1">
      <c r="B105" s="229"/>
      <c r="C105" s="219" t="s">
        <v>1024</v>
      </c>
      <c r="D105" s="219"/>
      <c r="E105" s="219"/>
      <c r="F105" s="238" t="s">
        <v>1021</v>
      </c>
      <c r="G105" s="219"/>
      <c r="H105" s="219" t="s">
        <v>1060</v>
      </c>
      <c r="I105" s="219" t="s">
        <v>1023</v>
      </c>
      <c r="J105" s="219">
        <v>120</v>
      </c>
      <c r="K105" s="230"/>
    </row>
    <row r="106" spans="2:11" ht="15" customHeight="1">
      <c r="B106" s="239"/>
      <c r="C106" s="219" t="s">
        <v>1026</v>
      </c>
      <c r="D106" s="219"/>
      <c r="E106" s="219"/>
      <c r="F106" s="238" t="s">
        <v>1027</v>
      </c>
      <c r="G106" s="219"/>
      <c r="H106" s="219" t="s">
        <v>1060</v>
      </c>
      <c r="I106" s="219" t="s">
        <v>1023</v>
      </c>
      <c r="J106" s="219">
        <v>50</v>
      </c>
      <c r="K106" s="230"/>
    </row>
    <row r="107" spans="2:11" ht="15" customHeight="1">
      <c r="B107" s="239"/>
      <c r="C107" s="219" t="s">
        <v>1029</v>
      </c>
      <c r="D107" s="219"/>
      <c r="E107" s="219"/>
      <c r="F107" s="238" t="s">
        <v>1021</v>
      </c>
      <c r="G107" s="219"/>
      <c r="H107" s="219" t="s">
        <v>1060</v>
      </c>
      <c r="I107" s="219" t="s">
        <v>1031</v>
      </c>
      <c r="J107" s="219"/>
      <c r="K107" s="230"/>
    </row>
    <row r="108" spans="2:11" ht="15" customHeight="1">
      <c r="B108" s="239"/>
      <c r="C108" s="219" t="s">
        <v>1040</v>
      </c>
      <c r="D108" s="219"/>
      <c r="E108" s="219"/>
      <c r="F108" s="238" t="s">
        <v>1027</v>
      </c>
      <c r="G108" s="219"/>
      <c r="H108" s="219" t="s">
        <v>1060</v>
      </c>
      <c r="I108" s="219" t="s">
        <v>1023</v>
      </c>
      <c r="J108" s="219">
        <v>50</v>
      </c>
      <c r="K108" s="230"/>
    </row>
    <row r="109" spans="2:11" ht="15" customHeight="1">
      <c r="B109" s="239"/>
      <c r="C109" s="219" t="s">
        <v>1048</v>
      </c>
      <c r="D109" s="219"/>
      <c r="E109" s="219"/>
      <c r="F109" s="238" t="s">
        <v>1027</v>
      </c>
      <c r="G109" s="219"/>
      <c r="H109" s="219" t="s">
        <v>1060</v>
      </c>
      <c r="I109" s="219" t="s">
        <v>1023</v>
      </c>
      <c r="J109" s="219">
        <v>50</v>
      </c>
      <c r="K109" s="230"/>
    </row>
    <row r="110" spans="2:11" ht="15" customHeight="1">
      <c r="B110" s="239"/>
      <c r="C110" s="219" t="s">
        <v>1046</v>
      </c>
      <c r="D110" s="219"/>
      <c r="E110" s="219"/>
      <c r="F110" s="238" t="s">
        <v>1027</v>
      </c>
      <c r="G110" s="219"/>
      <c r="H110" s="219" t="s">
        <v>1060</v>
      </c>
      <c r="I110" s="219" t="s">
        <v>1023</v>
      </c>
      <c r="J110" s="219">
        <v>50</v>
      </c>
      <c r="K110" s="230"/>
    </row>
    <row r="111" spans="2:11" ht="15" customHeight="1">
      <c r="B111" s="239"/>
      <c r="C111" s="219" t="s">
        <v>53</v>
      </c>
      <c r="D111" s="219"/>
      <c r="E111" s="219"/>
      <c r="F111" s="238" t="s">
        <v>1021</v>
      </c>
      <c r="G111" s="219"/>
      <c r="H111" s="219" t="s">
        <v>1061</v>
      </c>
      <c r="I111" s="219" t="s">
        <v>1023</v>
      </c>
      <c r="J111" s="219">
        <v>20</v>
      </c>
      <c r="K111" s="230"/>
    </row>
    <row r="112" spans="2:11" ht="15" customHeight="1">
      <c r="B112" s="239"/>
      <c r="C112" s="219" t="s">
        <v>1062</v>
      </c>
      <c r="D112" s="219"/>
      <c r="E112" s="219"/>
      <c r="F112" s="238" t="s">
        <v>1021</v>
      </c>
      <c r="G112" s="219"/>
      <c r="H112" s="219" t="s">
        <v>1063</v>
      </c>
      <c r="I112" s="219" t="s">
        <v>1023</v>
      </c>
      <c r="J112" s="219">
        <v>120</v>
      </c>
      <c r="K112" s="230"/>
    </row>
    <row r="113" spans="2:11" ht="15" customHeight="1">
      <c r="B113" s="239"/>
      <c r="C113" s="219" t="s">
        <v>38</v>
      </c>
      <c r="D113" s="219"/>
      <c r="E113" s="219"/>
      <c r="F113" s="238" t="s">
        <v>1021</v>
      </c>
      <c r="G113" s="219"/>
      <c r="H113" s="219" t="s">
        <v>1064</v>
      </c>
      <c r="I113" s="219" t="s">
        <v>1055</v>
      </c>
      <c r="J113" s="219"/>
      <c r="K113" s="230"/>
    </row>
    <row r="114" spans="2:11" ht="15" customHeight="1">
      <c r="B114" s="239"/>
      <c r="C114" s="219" t="s">
        <v>48</v>
      </c>
      <c r="D114" s="219"/>
      <c r="E114" s="219"/>
      <c r="F114" s="238" t="s">
        <v>1021</v>
      </c>
      <c r="G114" s="219"/>
      <c r="H114" s="219" t="s">
        <v>1065</v>
      </c>
      <c r="I114" s="219" t="s">
        <v>1055</v>
      </c>
      <c r="J114" s="219"/>
      <c r="K114" s="230"/>
    </row>
    <row r="115" spans="2:11" ht="15" customHeight="1">
      <c r="B115" s="239"/>
      <c r="C115" s="219" t="s">
        <v>57</v>
      </c>
      <c r="D115" s="219"/>
      <c r="E115" s="219"/>
      <c r="F115" s="238" t="s">
        <v>1021</v>
      </c>
      <c r="G115" s="219"/>
      <c r="H115" s="219" t="s">
        <v>1066</v>
      </c>
      <c r="I115" s="219" t="s">
        <v>1067</v>
      </c>
      <c r="J115" s="219"/>
      <c r="K115" s="230"/>
    </row>
    <row r="116" spans="2:11" ht="15" customHeight="1">
      <c r="B116" s="242"/>
      <c r="C116" s="248"/>
      <c r="D116" s="248"/>
      <c r="E116" s="248"/>
      <c r="F116" s="248"/>
      <c r="G116" s="248"/>
      <c r="H116" s="248"/>
      <c r="I116" s="248"/>
      <c r="J116" s="248"/>
      <c r="K116" s="244"/>
    </row>
    <row r="117" spans="2:11" ht="18.75" customHeight="1">
      <c r="B117" s="249"/>
      <c r="C117" s="215"/>
      <c r="D117" s="215"/>
      <c r="E117" s="215"/>
      <c r="F117" s="250"/>
      <c r="G117" s="215"/>
      <c r="H117" s="215"/>
      <c r="I117" s="215"/>
      <c r="J117" s="215"/>
      <c r="K117" s="249"/>
    </row>
    <row r="118" spans="2:11" ht="18.75" customHeight="1"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</row>
    <row r="119" spans="2:11" ht="7.5" customHeight="1">
      <c r="B119" s="251"/>
      <c r="C119" s="252"/>
      <c r="D119" s="252"/>
      <c r="E119" s="252"/>
      <c r="F119" s="252"/>
      <c r="G119" s="252"/>
      <c r="H119" s="252"/>
      <c r="I119" s="252"/>
      <c r="J119" s="252"/>
      <c r="K119" s="253"/>
    </row>
    <row r="120" spans="2:11" ht="45" customHeight="1">
      <c r="B120" s="254"/>
      <c r="C120" s="396" t="s">
        <v>1068</v>
      </c>
      <c r="D120" s="396"/>
      <c r="E120" s="396"/>
      <c r="F120" s="396"/>
      <c r="G120" s="396"/>
      <c r="H120" s="396"/>
      <c r="I120" s="396"/>
      <c r="J120" s="396"/>
      <c r="K120" s="255"/>
    </row>
    <row r="121" spans="2:11" ht="17.25" customHeight="1">
      <c r="B121" s="256"/>
      <c r="C121" s="231" t="s">
        <v>1015</v>
      </c>
      <c r="D121" s="231"/>
      <c r="E121" s="231"/>
      <c r="F121" s="231" t="s">
        <v>1016</v>
      </c>
      <c r="G121" s="232"/>
      <c r="H121" s="231" t="s">
        <v>111</v>
      </c>
      <c r="I121" s="231" t="s">
        <v>57</v>
      </c>
      <c r="J121" s="231" t="s">
        <v>1017</v>
      </c>
      <c r="K121" s="257"/>
    </row>
    <row r="122" spans="2:11" ht="17.25" customHeight="1">
      <c r="B122" s="256"/>
      <c r="C122" s="233" t="s">
        <v>1018</v>
      </c>
      <c r="D122" s="233"/>
      <c r="E122" s="233"/>
      <c r="F122" s="234" t="s">
        <v>1019</v>
      </c>
      <c r="G122" s="235"/>
      <c r="H122" s="233"/>
      <c r="I122" s="233"/>
      <c r="J122" s="233" t="s">
        <v>1020</v>
      </c>
      <c r="K122" s="257"/>
    </row>
    <row r="123" spans="2:11" ht="5.25" customHeight="1">
      <c r="B123" s="258"/>
      <c r="C123" s="236"/>
      <c r="D123" s="236"/>
      <c r="E123" s="236"/>
      <c r="F123" s="236"/>
      <c r="G123" s="219"/>
      <c r="H123" s="236"/>
      <c r="I123" s="236"/>
      <c r="J123" s="236"/>
      <c r="K123" s="259"/>
    </row>
    <row r="124" spans="2:11" ht="15" customHeight="1">
      <c r="B124" s="258"/>
      <c r="C124" s="219" t="s">
        <v>1024</v>
      </c>
      <c r="D124" s="236"/>
      <c r="E124" s="236"/>
      <c r="F124" s="238" t="s">
        <v>1021</v>
      </c>
      <c r="G124" s="219"/>
      <c r="H124" s="219" t="s">
        <v>1060</v>
      </c>
      <c r="I124" s="219" t="s">
        <v>1023</v>
      </c>
      <c r="J124" s="219">
        <v>120</v>
      </c>
      <c r="K124" s="260"/>
    </row>
    <row r="125" spans="2:11" ht="15" customHeight="1">
      <c r="B125" s="258"/>
      <c r="C125" s="219" t="s">
        <v>1069</v>
      </c>
      <c r="D125" s="219"/>
      <c r="E125" s="219"/>
      <c r="F125" s="238" t="s">
        <v>1021</v>
      </c>
      <c r="G125" s="219"/>
      <c r="H125" s="219" t="s">
        <v>1070</v>
      </c>
      <c r="I125" s="219" t="s">
        <v>1023</v>
      </c>
      <c r="J125" s="219" t="s">
        <v>1071</v>
      </c>
      <c r="K125" s="260"/>
    </row>
    <row r="126" spans="2:11" ht="15" customHeight="1">
      <c r="B126" s="258"/>
      <c r="C126" s="219" t="s">
        <v>970</v>
      </c>
      <c r="D126" s="219"/>
      <c r="E126" s="219"/>
      <c r="F126" s="238" t="s">
        <v>1021</v>
      </c>
      <c r="G126" s="219"/>
      <c r="H126" s="219" t="s">
        <v>1072</v>
      </c>
      <c r="I126" s="219" t="s">
        <v>1023</v>
      </c>
      <c r="J126" s="219" t="s">
        <v>1071</v>
      </c>
      <c r="K126" s="260"/>
    </row>
    <row r="127" spans="2:11" ht="15" customHeight="1">
      <c r="B127" s="258"/>
      <c r="C127" s="219" t="s">
        <v>1032</v>
      </c>
      <c r="D127" s="219"/>
      <c r="E127" s="219"/>
      <c r="F127" s="238" t="s">
        <v>1027</v>
      </c>
      <c r="G127" s="219"/>
      <c r="H127" s="219" t="s">
        <v>1033</v>
      </c>
      <c r="I127" s="219" t="s">
        <v>1023</v>
      </c>
      <c r="J127" s="219">
        <v>15</v>
      </c>
      <c r="K127" s="260"/>
    </row>
    <row r="128" spans="2:11" ht="15" customHeight="1">
      <c r="B128" s="258"/>
      <c r="C128" s="240" t="s">
        <v>1034</v>
      </c>
      <c r="D128" s="240"/>
      <c r="E128" s="240"/>
      <c r="F128" s="241" t="s">
        <v>1027</v>
      </c>
      <c r="G128" s="240"/>
      <c r="H128" s="240" t="s">
        <v>1035</v>
      </c>
      <c r="I128" s="240" t="s">
        <v>1023</v>
      </c>
      <c r="J128" s="240">
        <v>15</v>
      </c>
      <c r="K128" s="260"/>
    </row>
    <row r="129" spans="2:11" ht="15" customHeight="1">
      <c r="B129" s="258"/>
      <c r="C129" s="240" t="s">
        <v>1036</v>
      </c>
      <c r="D129" s="240"/>
      <c r="E129" s="240"/>
      <c r="F129" s="241" t="s">
        <v>1027</v>
      </c>
      <c r="G129" s="240"/>
      <c r="H129" s="240" t="s">
        <v>1037</v>
      </c>
      <c r="I129" s="240" t="s">
        <v>1023</v>
      </c>
      <c r="J129" s="240">
        <v>20</v>
      </c>
      <c r="K129" s="260"/>
    </row>
    <row r="130" spans="2:11" ht="15" customHeight="1">
      <c r="B130" s="258"/>
      <c r="C130" s="240" t="s">
        <v>1038</v>
      </c>
      <c r="D130" s="240"/>
      <c r="E130" s="240"/>
      <c r="F130" s="241" t="s">
        <v>1027</v>
      </c>
      <c r="G130" s="240"/>
      <c r="H130" s="240" t="s">
        <v>1039</v>
      </c>
      <c r="I130" s="240" t="s">
        <v>1023</v>
      </c>
      <c r="J130" s="240">
        <v>20</v>
      </c>
      <c r="K130" s="260"/>
    </row>
    <row r="131" spans="2:11" ht="15" customHeight="1">
      <c r="B131" s="258"/>
      <c r="C131" s="219" t="s">
        <v>1026</v>
      </c>
      <c r="D131" s="219"/>
      <c r="E131" s="219"/>
      <c r="F131" s="238" t="s">
        <v>1027</v>
      </c>
      <c r="G131" s="219"/>
      <c r="H131" s="219" t="s">
        <v>1060</v>
      </c>
      <c r="I131" s="219" t="s">
        <v>1023</v>
      </c>
      <c r="J131" s="219">
        <v>50</v>
      </c>
      <c r="K131" s="260"/>
    </row>
    <row r="132" spans="2:11" ht="15" customHeight="1">
      <c r="B132" s="258"/>
      <c r="C132" s="219" t="s">
        <v>1040</v>
      </c>
      <c r="D132" s="219"/>
      <c r="E132" s="219"/>
      <c r="F132" s="238" t="s">
        <v>1027</v>
      </c>
      <c r="G132" s="219"/>
      <c r="H132" s="219" t="s">
        <v>1060</v>
      </c>
      <c r="I132" s="219" t="s">
        <v>1023</v>
      </c>
      <c r="J132" s="219">
        <v>50</v>
      </c>
      <c r="K132" s="260"/>
    </row>
    <row r="133" spans="2:11" ht="15" customHeight="1">
      <c r="B133" s="258"/>
      <c r="C133" s="219" t="s">
        <v>1046</v>
      </c>
      <c r="D133" s="219"/>
      <c r="E133" s="219"/>
      <c r="F133" s="238" t="s">
        <v>1027</v>
      </c>
      <c r="G133" s="219"/>
      <c r="H133" s="219" t="s">
        <v>1060</v>
      </c>
      <c r="I133" s="219" t="s">
        <v>1023</v>
      </c>
      <c r="J133" s="219">
        <v>50</v>
      </c>
      <c r="K133" s="260"/>
    </row>
    <row r="134" spans="2:11" ht="15" customHeight="1">
      <c r="B134" s="258"/>
      <c r="C134" s="219" t="s">
        <v>1048</v>
      </c>
      <c r="D134" s="219"/>
      <c r="E134" s="219"/>
      <c r="F134" s="238" t="s">
        <v>1027</v>
      </c>
      <c r="G134" s="219"/>
      <c r="H134" s="219" t="s">
        <v>1060</v>
      </c>
      <c r="I134" s="219" t="s">
        <v>1023</v>
      </c>
      <c r="J134" s="219">
        <v>50</v>
      </c>
      <c r="K134" s="260"/>
    </row>
    <row r="135" spans="2:11" ht="15" customHeight="1">
      <c r="B135" s="258"/>
      <c r="C135" s="219" t="s">
        <v>116</v>
      </c>
      <c r="D135" s="219"/>
      <c r="E135" s="219"/>
      <c r="F135" s="238" t="s">
        <v>1027</v>
      </c>
      <c r="G135" s="219"/>
      <c r="H135" s="219" t="s">
        <v>1073</v>
      </c>
      <c r="I135" s="219" t="s">
        <v>1023</v>
      </c>
      <c r="J135" s="219">
        <v>255</v>
      </c>
      <c r="K135" s="260"/>
    </row>
    <row r="136" spans="2:11" ht="15" customHeight="1">
      <c r="B136" s="258"/>
      <c r="C136" s="219" t="s">
        <v>1050</v>
      </c>
      <c r="D136" s="219"/>
      <c r="E136" s="219"/>
      <c r="F136" s="238" t="s">
        <v>1021</v>
      </c>
      <c r="G136" s="219"/>
      <c r="H136" s="219" t="s">
        <v>1074</v>
      </c>
      <c r="I136" s="219" t="s">
        <v>1052</v>
      </c>
      <c r="J136" s="219"/>
      <c r="K136" s="260"/>
    </row>
    <row r="137" spans="2:11" ht="15" customHeight="1">
      <c r="B137" s="258"/>
      <c r="C137" s="219" t="s">
        <v>1053</v>
      </c>
      <c r="D137" s="219"/>
      <c r="E137" s="219"/>
      <c r="F137" s="238" t="s">
        <v>1021</v>
      </c>
      <c r="G137" s="219"/>
      <c r="H137" s="219" t="s">
        <v>1075</v>
      </c>
      <c r="I137" s="219" t="s">
        <v>1055</v>
      </c>
      <c r="J137" s="219"/>
      <c r="K137" s="260"/>
    </row>
    <row r="138" spans="2:11" ht="15" customHeight="1">
      <c r="B138" s="258"/>
      <c r="C138" s="219" t="s">
        <v>1056</v>
      </c>
      <c r="D138" s="219"/>
      <c r="E138" s="219"/>
      <c r="F138" s="238" t="s">
        <v>1021</v>
      </c>
      <c r="G138" s="219"/>
      <c r="H138" s="219" t="s">
        <v>1056</v>
      </c>
      <c r="I138" s="219" t="s">
        <v>1055</v>
      </c>
      <c r="J138" s="219"/>
      <c r="K138" s="260"/>
    </row>
    <row r="139" spans="2:11" ht="15" customHeight="1">
      <c r="B139" s="258"/>
      <c r="C139" s="219" t="s">
        <v>38</v>
      </c>
      <c r="D139" s="219"/>
      <c r="E139" s="219"/>
      <c r="F139" s="238" t="s">
        <v>1021</v>
      </c>
      <c r="G139" s="219"/>
      <c r="H139" s="219" t="s">
        <v>1076</v>
      </c>
      <c r="I139" s="219" t="s">
        <v>1055</v>
      </c>
      <c r="J139" s="219"/>
      <c r="K139" s="260"/>
    </row>
    <row r="140" spans="2:11" ht="15" customHeight="1">
      <c r="B140" s="258"/>
      <c r="C140" s="219" t="s">
        <v>1077</v>
      </c>
      <c r="D140" s="219"/>
      <c r="E140" s="219"/>
      <c r="F140" s="238" t="s">
        <v>1021</v>
      </c>
      <c r="G140" s="219"/>
      <c r="H140" s="219" t="s">
        <v>1078</v>
      </c>
      <c r="I140" s="219" t="s">
        <v>1055</v>
      </c>
      <c r="J140" s="219"/>
      <c r="K140" s="260"/>
    </row>
    <row r="141" spans="2:11" ht="15" customHeight="1">
      <c r="B141" s="261"/>
      <c r="C141" s="262"/>
      <c r="D141" s="262"/>
      <c r="E141" s="262"/>
      <c r="F141" s="262"/>
      <c r="G141" s="262"/>
      <c r="H141" s="262"/>
      <c r="I141" s="262"/>
      <c r="J141" s="262"/>
      <c r="K141" s="263"/>
    </row>
    <row r="142" spans="2:11" ht="18.75" customHeight="1">
      <c r="B142" s="215"/>
      <c r="C142" s="215"/>
      <c r="D142" s="215"/>
      <c r="E142" s="215"/>
      <c r="F142" s="250"/>
      <c r="G142" s="215"/>
      <c r="H142" s="215"/>
      <c r="I142" s="215"/>
      <c r="J142" s="215"/>
      <c r="K142" s="215"/>
    </row>
    <row r="143" spans="2:11" ht="18.75" customHeight="1">
      <c r="B143" s="225"/>
      <c r="C143" s="225"/>
      <c r="D143" s="225"/>
      <c r="E143" s="225"/>
      <c r="F143" s="225"/>
      <c r="G143" s="225"/>
      <c r="H143" s="225"/>
      <c r="I143" s="225"/>
      <c r="J143" s="225"/>
      <c r="K143" s="225"/>
    </row>
    <row r="144" spans="2:11" ht="7.5" customHeight="1">
      <c r="B144" s="226"/>
      <c r="C144" s="227"/>
      <c r="D144" s="227"/>
      <c r="E144" s="227"/>
      <c r="F144" s="227"/>
      <c r="G144" s="227"/>
      <c r="H144" s="227"/>
      <c r="I144" s="227"/>
      <c r="J144" s="227"/>
      <c r="K144" s="228"/>
    </row>
    <row r="145" spans="2:11" ht="45" customHeight="1">
      <c r="B145" s="229"/>
      <c r="C145" s="401" t="s">
        <v>1079</v>
      </c>
      <c r="D145" s="401"/>
      <c r="E145" s="401"/>
      <c r="F145" s="401"/>
      <c r="G145" s="401"/>
      <c r="H145" s="401"/>
      <c r="I145" s="401"/>
      <c r="J145" s="401"/>
      <c r="K145" s="230"/>
    </row>
    <row r="146" spans="2:11" ht="17.25" customHeight="1">
      <c r="B146" s="229"/>
      <c r="C146" s="231" t="s">
        <v>1015</v>
      </c>
      <c r="D146" s="231"/>
      <c r="E146" s="231"/>
      <c r="F146" s="231" t="s">
        <v>1016</v>
      </c>
      <c r="G146" s="232"/>
      <c r="H146" s="231" t="s">
        <v>111</v>
      </c>
      <c r="I146" s="231" t="s">
        <v>57</v>
      </c>
      <c r="J146" s="231" t="s">
        <v>1017</v>
      </c>
      <c r="K146" s="230"/>
    </row>
    <row r="147" spans="2:11" ht="17.25" customHeight="1">
      <c r="B147" s="229"/>
      <c r="C147" s="233" t="s">
        <v>1018</v>
      </c>
      <c r="D147" s="233"/>
      <c r="E147" s="233"/>
      <c r="F147" s="234" t="s">
        <v>1019</v>
      </c>
      <c r="G147" s="235"/>
      <c r="H147" s="233"/>
      <c r="I147" s="233"/>
      <c r="J147" s="233" t="s">
        <v>1020</v>
      </c>
      <c r="K147" s="230"/>
    </row>
    <row r="148" spans="2:11" ht="5.25" customHeight="1">
      <c r="B148" s="239"/>
      <c r="C148" s="236"/>
      <c r="D148" s="236"/>
      <c r="E148" s="236"/>
      <c r="F148" s="236"/>
      <c r="G148" s="237"/>
      <c r="H148" s="236"/>
      <c r="I148" s="236"/>
      <c r="J148" s="236"/>
      <c r="K148" s="260"/>
    </row>
    <row r="149" spans="2:11" ht="15" customHeight="1">
      <c r="B149" s="239"/>
      <c r="C149" s="264" t="s">
        <v>1024</v>
      </c>
      <c r="D149" s="219"/>
      <c r="E149" s="219"/>
      <c r="F149" s="265" t="s">
        <v>1021</v>
      </c>
      <c r="G149" s="219"/>
      <c r="H149" s="264" t="s">
        <v>1060</v>
      </c>
      <c r="I149" s="264" t="s">
        <v>1023</v>
      </c>
      <c r="J149" s="264">
        <v>120</v>
      </c>
      <c r="K149" s="260"/>
    </row>
    <row r="150" spans="2:11" ht="15" customHeight="1">
      <c r="B150" s="239"/>
      <c r="C150" s="264" t="s">
        <v>1069</v>
      </c>
      <c r="D150" s="219"/>
      <c r="E150" s="219"/>
      <c r="F150" s="265" t="s">
        <v>1021</v>
      </c>
      <c r="G150" s="219"/>
      <c r="H150" s="264" t="s">
        <v>1080</v>
      </c>
      <c r="I150" s="264" t="s">
        <v>1023</v>
      </c>
      <c r="J150" s="264" t="s">
        <v>1071</v>
      </c>
      <c r="K150" s="260"/>
    </row>
    <row r="151" spans="2:11" ht="15" customHeight="1">
      <c r="B151" s="239"/>
      <c r="C151" s="264" t="s">
        <v>970</v>
      </c>
      <c r="D151" s="219"/>
      <c r="E151" s="219"/>
      <c r="F151" s="265" t="s">
        <v>1021</v>
      </c>
      <c r="G151" s="219"/>
      <c r="H151" s="264" t="s">
        <v>1081</v>
      </c>
      <c r="I151" s="264" t="s">
        <v>1023</v>
      </c>
      <c r="J151" s="264" t="s">
        <v>1071</v>
      </c>
      <c r="K151" s="260"/>
    </row>
    <row r="152" spans="2:11" ht="15" customHeight="1">
      <c r="B152" s="239"/>
      <c r="C152" s="264" t="s">
        <v>1026</v>
      </c>
      <c r="D152" s="219"/>
      <c r="E152" s="219"/>
      <c r="F152" s="265" t="s">
        <v>1027</v>
      </c>
      <c r="G152" s="219"/>
      <c r="H152" s="264" t="s">
        <v>1060</v>
      </c>
      <c r="I152" s="264" t="s">
        <v>1023</v>
      </c>
      <c r="J152" s="264">
        <v>50</v>
      </c>
      <c r="K152" s="260"/>
    </row>
    <row r="153" spans="2:11" ht="15" customHeight="1">
      <c r="B153" s="239"/>
      <c r="C153" s="264" t="s">
        <v>1029</v>
      </c>
      <c r="D153" s="219"/>
      <c r="E153" s="219"/>
      <c r="F153" s="265" t="s">
        <v>1021</v>
      </c>
      <c r="G153" s="219"/>
      <c r="H153" s="264" t="s">
        <v>1060</v>
      </c>
      <c r="I153" s="264" t="s">
        <v>1031</v>
      </c>
      <c r="J153" s="264"/>
      <c r="K153" s="260"/>
    </row>
    <row r="154" spans="2:11" ht="15" customHeight="1">
      <c r="B154" s="239"/>
      <c r="C154" s="264" t="s">
        <v>1040</v>
      </c>
      <c r="D154" s="219"/>
      <c r="E154" s="219"/>
      <c r="F154" s="265" t="s">
        <v>1027</v>
      </c>
      <c r="G154" s="219"/>
      <c r="H154" s="264" t="s">
        <v>1060</v>
      </c>
      <c r="I154" s="264" t="s">
        <v>1023</v>
      </c>
      <c r="J154" s="264">
        <v>50</v>
      </c>
      <c r="K154" s="260"/>
    </row>
    <row r="155" spans="2:11" ht="15" customHeight="1">
      <c r="B155" s="239"/>
      <c r="C155" s="264" t="s">
        <v>1048</v>
      </c>
      <c r="D155" s="219"/>
      <c r="E155" s="219"/>
      <c r="F155" s="265" t="s">
        <v>1027</v>
      </c>
      <c r="G155" s="219"/>
      <c r="H155" s="264" t="s">
        <v>1060</v>
      </c>
      <c r="I155" s="264" t="s">
        <v>1023</v>
      </c>
      <c r="J155" s="264">
        <v>50</v>
      </c>
      <c r="K155" s="260"/>
    </row>
    <row r="156" spans="2:11" ht="15" customHeight="1">
      <c r="B156" s="239"/>
      <c r="C156" s="264" t="s">
        <v>1046</v>
      </c>
      <c r="D156" s="219"/>
      <c r="E156" s="219"/>
      <c r="F156" s="265" t="s">
        <v>1027</v>
      </c>
      <c r="G156" s="219"/>
      <c r="H156" s="264" t="s">
        <v>1060</v>
      </c>
      <c r="I156" s="264" t="s">
        <v>1023</v>
      </c>
      <c r="J156" s="264">
        <v>50</v>
      </c>
      <c r="K156" s="260"/>
    </row>
    <row r="157" spans="2:11" ht="15" customHeight="1">
      <c r="B157" s="239"/>
      <c r="C157" s="264" t="s">
        <v>95</v>
      </c>
      <c r="D157" s="219"/>
      <c r="E157" s="219"/>
      <c r="F157" s="265" t="s">
        <v>1021</v>
      </c>
      <c r="G157" s="219"/>
      <c r="H157" s="264" t="s">
        <v>1082</v>
      </c>
      <c r="I157" s="264" t="s">
        <v>1023</v>
      </c>
      <c r="J157" s="264" t="s">
        <v>1083</v>
      </c>
      <c r="K157" s="260"/>
    </row>
    <row r="158" spans="2:11" ht="15" customHeight="1">
      <c r="B158" s="239"/>
      <c r="C158" s="264" t="s">
        <v>1084</v>
      </c>
      <c r="D158" s="219"/>
      <c r="E158" s="219"/>
      <c r="F158" s="265" t="s">
        <v>1021</v>
      </c>
      <c r="G158" s="219"/>
      <c r="H158" s="264" t="s">
        <v>1085</v>
      </c>
      <c r="I158" s="264" t="s">
        <v>1055</v>
      </c>
      <c r="J158" s="264"/>
      <c r="K158" s="260"/>
    </row>
    <row r="159" spans="2:11" ht="15" customHeight="1">
      <c r="B159" s="266"/>
      <c r="C159" s="248"/>
      <c r="D159" s="248"/>
      <c r="E159" s="248"/>
      <c r="F159" s="248"/>
      <c r="G159" s="248"/>
      <c r="H159" s="248"/>
      <c r="I159" s="248"/>
      <c r="J159" s="248"/>
      <c r="K159" s="267"/>
    </row>
    <row r="160" spans="2:11" ht="18.75" customHeight="1">
      <c r="B160" s="215"/>
      <c r="C160" s="219"/>
      <c r="D160" s="219"/>
      <c r="E160" s="219"/>
      <c r="F160" s="238"/>
      <c r="G160" s="219"/>
      <c r="H160" s="219"/>
      <c r="I160" s="219"/>
      <c r="J160" s="219"/>
      <c r="K160" s="215"/>
    </row>
    <row r="161" spans="2:11" ht="18.75" customHeight="1"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</row>
    <row r="162" spans="2:11" ht="7.5" customHeight="1">
      <c r="B162" s="207"/>
      <c r="C162" s="208"/>
      <c r="D162" s="208"/>
      <c r="E162" s="208"/>
      <c r="F162" s="208"/>
      <c r="G162" s="208"/>
      <c r="H162" s="208"/>
      <c r="I162" s="208"/>
      <c r="J162" s="208"/>
      <c r="K162" s="209"/>
    </row>
    <row r="163" spans="2:11" ht="45" customHeight="1">
      <c r="B163" s="210"/>
      <c r="C163" s="396" t="s">
        <v>1086</v>
      </c>
      <c r="D163" s="396"/>
      <c r="E163" s="396"/>
      <c r="F163" s="396"/>
      <c r="G163" s="396"/>
      <c r="H163" s="396"/>
      <c r="I163" s="396"/>
      <c r="J163" s="396"/>
      <c r="K163" s="211"/>
    </row>
    <row r="164" spans="2:11" ht="17.25" customHeight="1">
      <c r="B164" s="210"/>
      <c r="C164" s="231" t="s">
        <v>1015</v>
      </c>
      <c r="D164" s="231"/>
      <c r="E164" s="231"/>
      <c r="F164" s="231" t="s">
        <v>1016</v>
      </c>
      <c r="G164" s="268"/>
      <c r="H164" s="269" t="s">
        <v>111</v>
      </c>
      <c r="I164" s="269" t="s">
        <v>57</v>
      </c>
      <c r="J164" s="231" t="s">
        <v>1017</v>
      </c>
      <c r="K164" s="211"/>
    </row>
    <row r="165" spans="2:11" ht="17.25" customHeight="1">
      <c r="B165" s="212"/>
      <c r="C165" s="233" t="s">
        <v>1018</v>
      </c>
      <c r="D165" s="233"/>
      <c r="E165" s="233"/>
      <c r="F165" s="234" t="s">
        <v>1019</v>
      </c>
      <c r="G165" s="270"/>
      <c r="H165" s="271"/>
      <c r="I165" s="271"/>
      <c r="J165" s="233" t="s">
        <v>1020</v>
      </c>
      <c r="K165" s="213"/>
    </row>
    <row r="166" spans="2:11" ht="5.25" customHeight="1">
      <c r="B166" s="239"/>
      <c r="C166" s="236"/>
      <c r="D166" s="236"/>
      <c r="E166" s="236"/>
      <c r="F166" s="236"/>
      <c r="G166" s="237"/>
      <c r="H166" s="236"/>
      <c r="I166" s="236"/>
      <c r="J166" s="236"/>
      <c r="K166" s="260"/>
    </row>
    <row r="167" spans="2:11" ht="15" customHeight="1">
      <c r="B167" s="239"/>
      <c r="C167" s="219" t="s">
        <v>1024</v>
      </c>
      <c r="D167" s="219"/>
      <c r="E167" s="219"/>
      <c r="F167" s="238" t="s">
        <v>1021</v>
      </c>
      <c r="G167" s="219"/>
      <c r="H167" s="219" t="s">
        <v>1060</v>
      </c>
      <c r="I167" s="219" t="s">
        <v>1023</v>
      </c>
      <c r="J167" s="219">
        <v>120</v>
      </c>
      <c r="K167" s="260"/>
    </row>
    <row r="168" spans="2:11" ht="15" customHeight="1">
      <c r="B168" s="239"/>
      <c r="C168" s="219" t="s">
        <v>1069</v>
      </c>
      <c r="D168" s="219"/>
      <c r="E168" s="219"/>
      <c r="F168" s="238" t="s">
        <v>1021</v>
      </c>
      <c r="G168" s="219"/>
      <c r="H168" s="219" t="s">
        <v>1070</v>
      </c>
      <c r="I168" s="219" t="s">
        <v>1023</v>
      </c>
      <c r="J168" s="219" t="s">
        <v>1071</v>
      </c>
      <c r="K168" s="260"/>
    </row>
    <row r="169" spans="2:11" ht="15" customHeight="1">
      <c r="B169" s="239"/>
      <c r="C169" s="219" t="s">
        <v>970</v>
      </c>
      <c r="D169" s="219"/>
      <c r="E169" s="219"/>
      <c r="F169" s="238" t="s">
        <v>1021</v>
      </c>
      <c r="G169" s="219"/>
      <c r="H169" s="219" t="s">
        <v>1087</v>
      </c>
      <c r="I169" s="219" t="s">
        <v>1023</v>
      </c>
      <c r="J169" s="219" t="s">
        <v>1071</v>
      </c>
      <c r="K169" s="260"/>
    </row>
    <row r="170" spans="2:11" ht="15" customHeight="1">
      <c r="B170" s="239"/>
      <c r="C170" s="219" t="s">
        <v>1026</v>
      </c>
      <c r="D170" s="219"/>
      <c r="E170" s="219"/>
      <c r="F170" s="238" t="s">
        <v>1027</v>
      </c>
      <c r="G170" s="219"/>
      <c r="H170" s="219" t="s">
        <v>1087</v>
      </c>
      <c r="I170" s="219" t="s">
        <v>1023</v>
      </c>
      <c r="J170" s="219">
        <v>50</v>
      </c>
      <c r="K170" s="260"/>
    </row>
    <row r="171" spans="2:11" ht="15" customHeight="1">
      <c r="B171" s="239"/>
      <c r="C171" s="219" t="s">
        <v>1029</v>
      </c>
      <c r="D171" s="219"/>
      <c r="E171" s="219"/>
      <c r="F171" s="238" t="s">
        <v>1021</v>
      </c>
      <c r="G171" s="219"/>
      <c r="H171" s="219" t="s">
        <v>1087</v>
      </c>
      <c r="I171" s="219" t="s">
        <v>1031</v>
      </c>
      <c r="J171" s="219"/>
      <c r="K171" s="260"/>
    </row>
    <row r="172" spans="2:11" ht="15" customHeight="1">
      <c r="B172" s="239"/>
      <c r="C172" s="219" t="s">
        <v>1040</v>
      </c>
      <c r="D172" s="219"/>
      <c r="E172" s="219"/>
      <c r="F172" s="238" t="s">
        <v>1027</v>
      </c>
      <c r="G172" s="219"/>
      <c r="H172" s="219" t="s">
        <v>1087</v>
      </c>
      <c r="I172" s="219" t="s">
        <v>1023</v>
      </c>
      <c r="J172" s="219">
        <v>50</v>
      </c>
      <c r="K172" s="260"/>
    </row>
    <row r="173" spans="2:11" ht="15" customHeight="1">
      <c r="B173" s="239"/>
      <c r="C173" s="219" t="s">
        <v>1048</v>
      </c>
      <c r="D173" s="219"/>
      <c r="E173" s="219"/>
      <c r="F173" s="238" t="s">
        <v>1027</v>
      </c>
      <c r="G173" s="219"/>
      <c r="H173" s="219" t="s">
        <v>1087</v>
      </c>
      <c r="I173" s="219" t="s">
        <v>1023</v>
      </c>
      <c r="J173" s="219">
        <v>50</v>
      </c>
      <c r="K173" s="260"/>
    </row>
    <row r="174" spans="2:11" ht="15" customHeight="1">
      <c r="B174" s="239"/>
      <c r="C174" s="219" t="s">
        <v>1046</v>
      </c>
      <c r="D174" s="219"/>
      <c r="E174" s="219"/>
      <c r="F174" s="238" t="s">
        <v>1027</v>
      </c>
      <c r="G174" s="219"/>
      <c r="H174" s="219" t="s">
        <v>1087</v>
      </c>
      <c r="I174" s="219" t="s">
        <v>1023</v>
      </c>
      <c r="J174" s="219">
        <v>50</v>
      </c>
      <c r="K174" s="260"/>
    </row>
    <row r="175" spans="2:11" ht="15" customHeight="1">
      <c r="B175" s="239"/>
      <c r="C175" s="219" t="s">
        <v>110</v>
      </c>
      <c r="D175" s="219"/>
      <c r="E175" s="219"/>
      <c r="F175" s="238" t="s">
        <v>1021</v>
      </c>
      <c r="G175" s="219"/>
      <c r="H175" s="219" t="s">
        <v>1088</v>
      </c>
      <c r="I175" s="219" t="s">
        <v>1089</v>
      </c>
      <c r="J175" s="219"/>
      <c r="K175" s="260"/>
    </row>
    <row r="176" spans="2:11" ht="15" customHeight="1">
      <c r="B176" s="239"/>
      <c r="C176" s="219" t="s">
        <v>57</v>
      </c>
      <c r="D176" s="219"/>
      <c r="E176" s="219"/>
      <c r="F176" s="238" t="s">
        <v>1021</v>
      </c>
      <c r="G176" s="219"/>
      <c r="H176" s="219" t="s">
        <v>1090</v>
      </c>
      <c r="I176" s="219" t="s">
        <v>1091</v>
      </c>
      <c r="J176" s="219">
        <v>1</v>
      </c>
      <c r="K176" s="260"/>
    </row>
    <row r="177" spans="2:11" ht="15" customHeight="1">
      <c r="B177" s="239"/>
      <c r="C177" s="219" t="s">
        <v>53</v>
      </c>
      <c r="D177" s="219"/>
      <c r="E177" s="219"/>
      <c r="F177" s="238" t="s">
        <v>1021</v>
      </c>
      <c r="G177" s="219"/>
      <c r="H177" s="219" t="s">
        <v>1092</v>
      </c>
      <c r="I177" s="219" t="s">
        <v>1023</v>
      </c>
      <c r="J177" s="219">
        <v>20</v>
      </c>
      <c r="K177" s="260"/>
    </row>
    <row r="178" spans="2:11" ht="15" customHeight="1">
      <c r="B178" s="239"/>
      <c r="C178" s="219" t="s">
        <v>111</v>
      </c>
      <c r="D178" s="219"/>
      <c r="E178" s="219"/>
      <c r="F178" s="238" t="s">
        <v>1021</v>
      </c>
      <c r="G178" s="219"/>
      <c r="H178" s="219" t="s">
        <v>1093</v>
      </c>
      <c r="I178" s="219" t="s">
        <v>1023</v>
      </c>
      <c r="J178" s="219">
        <v>255</v>
      </c>
      <c r="K178" s="260"/>
    </row>
    <row r="179" spans="2:11" ht="15" customHeight="1">
      <c r="B179" s="239"/>
      <c r="C179" s="219" t="s">
        <v>112</v>
      </c>
      <c r="D179" s="219"/>
      <c r="E179" s="219"/>
      <c r="F179" s="238" t="s">
        <v>1021</v>
      </c>
      <c r="G179" s="219"/>
      <c r="H179" s="219" t="s">
        <v>986</v>
      </c>
      <c r="I179" s="219" t="s">
        <v>1023</v>
      </c>
      <c r="J179" s="219">
        <v>10</v>
      </c>
      <c r="K179" s="260"/>
    </row>
    <row r="180" spans="2:11" ht="15" customHeight="1">
      <c r="B180" s="239"/>
      <c r="C180" s="219" t="s">
        <v>113</v>
      </c>
      <c r="D180" s="219"/>
      <c r="E180" s="219"/>
      <c r="F180" s="238" t="s">
        <v>1021</v>
      </c>
      <c r="G180" s="219"/>
      <c r="H180" s="219" t="s">
        <v>1094</v>
      </c>
      <c r="I180" s="219" t="s">
        <v>1055</v>
      </c>
      <c r="J180" s="219"/>
      <c r="K180" s="260"/>
    </row>
    <row r="181" spans="2:11" ht="15" customHeight="1">
      <c r="B181" s="239"/>
      <c r="C181" s="219" t="s">
        <v>1095</v>
      </c>
      <c r="D181" s="219"/>
      <c r="E181" s="219"/>
      <c r="F181" s="238" t="s">
        <v>1021</v>
      </c>
      <c r="G181" s="219"/>
      <c r="H181" s="219" t="s">
        <v>1096</v>
      </c>
      <c r="I181" s="219" t="s">
        <v>1055</v>
      </c>
      <c r="J181" s="219"/>
      <c r="K181" s="260"/>
    </row>
    <row r="182" spans="2:11" ht="15" customHeight="1">
      <c r="B182" s="239"/>
      <c r="C182" s="219" t="s">
        <v>1084</v>
      </c>
      <c r="D182" s="219"/>
      <c r="E182" s="219"/>
      <c r="F182" s="238" t="s">
        <v>1021</v>
      </c>
      <c r="G182" s="219"/>
      <c r="H182" s="219" t="s">
        <v>1097</v>
      </c>
      <c r="I182" s="219" t="s">
        <v>1055</v>
      </c>
      <c r="J182" s="219"/>
      <c r="K182" s="260"/>
    </row>
    <row r="183" spans="2:11" ht="15" customHeight="1">
      <c r="B183" s="239"/>
      <c r="C183" s="219" t="s">
        <v>115</v>
      </c>
      <c r="D183" s="219"/>
      <c r="E183" s="219"/>
      <c r="F183" s="238" t="s">
        <v>1027</v>
      </c>
      <c r="G183" s="219"/>
      <c r="H183" s="219" t="s">
        <v>1098</v>
      </c>
      <c r="I183" s="219" t="s">
        <v>1023</v>
      </c>
      <c r="J183" s="219">
        <v>50</v>
      </c>
      <c r="K183" s="260"/>
    </row>
    <row r="184" spans="2:11" ht="15" customHeight="1">
      <c r="B184" s="239"/>
      <c r="C184" s="219" t="s">
        <v>1099</v>
      </c>
      <c r="D184" s="219"/>
      <c r="E184" s="219"/>
      <c r="F184" s="238" t="s">
        <v>1027</v>
      </c>
      <c r="G184" s="219"/>
      <c r="H184" s="219" t="s">
        <v>1100</v>
      </c>
      <c r="I184" s="219" t="s">
        <v>1101</v>
      </c>
      <c r="J184" s="219"/>
      <c r="K184" s="260"/>
    </row>
    <row r="185" spans="2:11" ht="15" customHeight="1">
      <c r="B185" s="239"/>
      <c r="C185" s="219" t="s">
        <v>1102</v>
      </c>
      <c r="D185" s="219"/>
      <c r="E185" s="219"/>
      <c r="F185" s="238" t="s">
        <v>1027</v>
      </c>
      <c r="G185" s="219"/>
      <c r="H185" s="219" t="s">
        <v>1103</v>
      </c>
      <c r="I185" s="219" t="s">
        <v>1101</v>
      </c>
      <c r="J185" s="219"/>
      <c r="K185" s="260"/>
    </row>
    <row r="186" spans="2:11" ht="15" customHeight="1">
      <c r="B186" s="239"/>
      <c r="C186" s="219" t="s">
        <v>1104</v>
      </c>
      <c r="D186" s="219"/>
      <c r="E186" s="219"/>
      <c r="F186" s="238" t="s">
        <v>1027</v>
      </c>
      <c r="G186" s="219"/>
      <c r="H186" s="219" t="s">
        <v>1105</v>
      </c>
      <c r="I186" s="219" t="s">
        <v>1101</v>
      </c>
      <c r="J186" s="219"/>
      <c r="K186" s="260"/>
    </row>
    <row r="187" spans="2:11" ht="15" customHeight="1">
      <c r="B187" s="239"/>
      <c r="C187" s="272" t="s">
        <v>1106</v>
      </c>
      <c r="D187" s="219"/>
      <c r="E187" s="219"/>
      <c r="F187" s="238" t="s">
        <v>1027</v>
      </c>
      <c r="G187" s="219"/>
      <c r="H187" s="219" t="s">
        <v>1107</v>
      </c>
      <c r="I187" s="219" t="s">
        <v>1108</v>
      </c>
      <c r="J187" s="273" t="s">
        <v>1109</v>
      </c>
      <c r="K187" s="260"/>
    </row>
    <row r="188" spans="2:11" ht="15" customHeight="1">
      <c r="B188" s="239"/>
      <c r="C188" s="224" t="s">
        <v>42</v>
      </c>
      <c r="D188" s="219"/>
      <c r="E188" s="219"/>
      <c r="F188" s="238" t="s">
        <v>1021</v>
      </c>
      <c r="G188" s="219"/>
      <c r="H188" s="215" t="s">
        <v>1110</v>
      </c>
      <c r="I188" s="219" t="s">
        <v>1111</v>
      </c>
      <c r="J188" s="219"/>
      <c r="K188" s="260"/>
    </row>
    <row r="189" spans="2:11" ht="15" customHeight="1">
      <c r="B189" s="239"/>
      <c r="C189" s="224" t="s">
        <v>1112</v>
      </c>
      <c r="D189" s="219"/>
      <c r="E189" s="219"/>
      <c r="F189" s="238" t="s">
        <v>1021</v>
      </c>
      <c r="G189" s="219"/>
      <c r="H189" s="219" t="s">
        <v>1113</v>
      </c>
      <c r="I189" s="219" t="s">
        <v>1055</v>
      </c>
      <c r="J189" s="219"/>
      <c r="K189" s="260"/>
    </row>
    <row r="190" spans="2:11" ht="15" customHeight="1">
      <c r="B190" s="239"/>
      <c r="C190" s="224" t="s">
        <v>1114</v>
      </c>
      <c r="D190" s="219"/>
      <c r="E190" s="219"/>
      <c r="F190" s="238" t="s">
        <v>1021</v>
      </c>
      <c r="G190" s="219"/>
      <c r="H190" s="219" t="s">
        <v>1115</v>
      </c>
      <c r="I190" s="219" t="s">
        <v>1055</v>
      </c>
      <c r="J190" s="219"/>
      <c r="K190" s="260"/>
    </row>
    <row r="191" spans="2:11" ht="15" customHeight="1">
      <c r="B191" s="239"/>
      <c r="C191" s="224" t="s">
        <v>1116</v>
      </c>
      <c r="D191" s="219"/>
      <c r="E191" s="219"/>
      <c r="F191" s="238" t="s">
        <v>1027</v>
      </c>
      <c r="G191" s="219"/>
      <c r="H191" s="219" t="s">
        <v>1117</v>
      </c>
      <c r="I191" s="219" t="s">
        <v>1055</v>
      </c>
      <c r="J191" s="219"/>
      <c r="K191" s="260"/>
    </row>
    <row r="192" spans="2:11" ht="15" customHeight="1">
      <c r="B192" s="266"/>
      <c r="C192" s="274"/>
      <c r="D192" s="248"/>
      <c r="E192" s="248"/>
      <c r="F192" s="248"/>
      <c r="G192" s="248"/>
      <c r="H192" s="248"/>
      <c r="I192" s="248"/>
      <c r="J192" s="248"/>
      <c r="K192" s="267"/>
    </row>
    <row r="193" spans="2:11" ht="18.75" customHeight="1">
      <c r="B193" s="215"/>
      <c r="C193" s="219"/>
      <c r="D193" s="219"/>
      <c r="E193" s="219"/>
      <c r="F193" s="238"/>
      <c r="G193" s="219"/>
      <c r="H193" s="219"/>
      <c r="I193" s="219"/>
      <c r="J193" s="219"/>
      <c r="K193" s="215"/>
    </row>
    <row r="194" spans="2:11" ht="18.75" customHeight="1">
      <c r="B194" s="215"/>
      <c r="C194" s="219"/>
      <c r="D194" s="219"/>
      <c r="E194" s="219"/>
      <c r="F194" s="238"/>
      <c r="G194" s="219"/>
      <c r="H194" s="219"/>
      <c r="I194" s="219"/>
      <c r="J194" s="219"/>
      <c r="K194" s="215"/>
    </row>
    <row r="195" spans="2:11" ht="18.75" customHeight="1">
      <c r="B195" s="225"/>
      <c r="C195" s="225"/>
      <c r="D195" s="225"/>
      <c r="E195" s="225"/>
      <c r="F195" s="225"/>
      <c r="G195" s="225"/>
      <c r="H195" s="225"/>
      <c r="I195" s="225"/>
      <c r="J195" s="225"/>
      <c r="K195" s="225"/>
    </row>
    <row r="196" spans="2:11">
      <c r="B196" s="207"/>
      <c r="C196" s="208"/>
      <c r="D196" s="208"/>
      <c r="E196" s="208"/>
      <c r="F196" s="208"/>
      <c r="G196" s="208"/>
      <c r="H196" s="208"/>
      <c r="I196" s="208"/>
      <c r="J196" s="208"/>
      <c r="K196" s="209"/>
    </row>
    <row r="197" spans="2:11" ht="21">
      <c r="B197" s="210"/>
      <c r="C197" s="396" t="s">
        <v>1118</v>
      </c>
      <c r="D197" s="396"/>
      <c r="E197" s="396"/>
      <c r="F197" s="396"/>
      <c r="G197" s="396"/>
      <c r="H197" s="396"/>
      <c r="I197" s="396"/>
      <c r="J197" s="396"/>
      <c r="K197" s="211"/>
    </row>
    <row r="198" spans="2:11" ht="25.5" customHeight="1">
      <c r="B198" s="210"/>
      <c r="C198" s="275" t="s">
        <v>1119</v>
      </c>
      <c r="D198" s="275"/>
      <c r="E198" s="275"/>
      <c r="F198" s="275" t="s">
        <v>1120</v>
      </c>
      <c r="G198" s="276"/>
      <c r="H198" s="402" t="s">
        <v>1121</v>
      </c>
      <c r="I198" s="402"/>
      <c r="J198" s="402"/>
      <c r="K198" s="211"/>
    </row>
    <row r="199" spans="2:11" ht="5.25" customHeight="1">
      <c r="B199" s="239"/>
      <c r="C199" s="236"/>
      <c r="D199" s="236"/>
      <c r="E199" s="236"/>
      <c r="F199" s="236"/>
      <c r="G199" s="219"/>
      <c r="H199" s="236"/>
      <c r="I199" s="236"/>
      <c r="J199" s="236"/>
      <c r="K199" s="260"/>
    </row>
    <row r="200" spans="2:11" ht="15" customHeight="1">
      <c r="B200" s="239"/>
      <c r="C200" s="219" t="s">
        <v>1111</v>
      </c>
      <c r="D200" s="219"/>
      <c r="E200" s="219"/>
      <c r="F200" s="238" t="s">
        <v>43</v>
      </c>
      <c r="G200" s="219"/>
      <c r="H200" s="398" t="s">
        <v>1122</v>
      </c>
      <c r="I200" s="398"/>
      <c r="J200" s="398"/>
      <c r="K200" s="260"/>
    </row>
    <row r="201" spans="2:11" ht="15" customHeight="1">
      <c r="B201" s="239"/>
      <c r="C201" s="245"/>
      <c r="D201" s="219"/>
      <c r="E201" s="219"/>
      <c r="F201" s="238" t="s">
        <v>44</v>
      </c>
      <c r="G201" s="219"/>
      <c r="H201" s="398" t="s">
        <v>1123</v>
      </c>
      <c r="I201" s="398"/>
      <c r="J201" s="398"/>
      <c r="K201" s="260"/>
    </row>
    <row r="202" spans="2:11" ht="15" customHeight="1">
      <c r="B202" s="239"/>
      <c r="C202" s="245"/>
      <c r="D202" s="219"/>
      <c r="E202" s="219"/>
      <c r="F202" s="238" t="s">
        <v>47</v>
      </c>
      <c r="G202" s="219"/>
      <c r="H202" s="398" t="s">
        <v>1124</v>
      </c>
      <c r="I202" s="398"/>
      <c r="J202" s="398"/>
      <c r="K202" s="260"/>
    </row>
    <row r="203" spans="2:11" ht="15" customHeight="1">
      <c r="B203" s="239"/>
      <c r="C203" s="219"/>
      <c r="D203" s="219"/>
      <c r="E203" s="219"/>
      <c r="F203" s="238" t="s">
        <v>45</v>
      </c>
      <c r="G203" s="219"/>
      <c r="H203" s="398" t="s">
        <v>1125</v>
      </c>
      <c r="I203" s="398"/>
      <c r="J203" s="398"/>
      <c r="K203" s="260"/>
    </row>
    <row r="204" spans="2:11" ht="15" customHeight="1">
      <c r="B204" s="239"/>
      <c r="C204" s="219"/>
      <c r="D204" s="219"/>
      <c r="E204" s="219"/>
      <c r="F204" s="238" t="s">
        <v>46</v>
      </c>
      <c r="G204" s="219"/>
      <c r="H204" s="398" t="s">
        <v>1126</v>
      </c>
      <c r="I204" s="398"/>
      <c r="J204" s="398"/>
      <c r="K204" s="260"/>
    </row>
    <row r="205" spans="2:11" ht="15" customHeight="1">
      <c r="B205" s="239"/>
      <c r="C205" s="219"/>
      <c r="D205" s="219"/>
      <c r="E205" s="219"/>
      <c r="F205" s="238"/>
      <c r="G205" s="219"/>
      <c r="H205" s="219"/>
      <c r="I205" s="219"/>
      <c r="J205" s="219"/>
      <c r="K205" s="260"/>
    </row>
    <row r="206" spans="2:11" ht="15" customHeight="1">
      <c r="B206" s="239"/>
      <c r="C206" s="219" t="s">
        <v>1067</v>
      </c>
      <c r="D206" s="219"/>
      <c r="E206" s="219"/>
      <c r="F206" s="238" t="s">
        <v>79</v>
      </c>
      <c r="G206" s="219"/>
      <c r="H206" s="398" t="s">
        <v>1127</v>
      </c>
      <c r="I206" s="398"/>
      <c r="J206" s="398"/>
      <c r="K206" s="260"/>
    </row>
    <row r="207" spans="2:11" ht="15" customHeight="1">
      <c r="B207" s="239"/>
      <c r="C207" s="245"/>
      <c r="D207" s="219"/>
      <c r="E207" s="219"/>
      <c r="F207" s="238" t="s">
        <v>965</v>
      </c>
      <c r="G207" s="219"/>
      <c r="H207" s="398" t="s">
        <v>966</v>
      </c>
      <c r="I207" s="398"/>
      <c r="J207" s="398"/>
      <c r="K207" s="260"/>
    </row>
    <row r="208" spans="2:11" ht="15" customHeight="1">
      <c r="B208" s="239"/>
      <c r="C208" s="219"/>
      <c r="D208" s="219"/>
      <c r="E208" s="219"/>
      <c r="F208" s="238" t="s">
        <v>963</v>
      </c>
      <c r="G208" s="219"/>
      <c r="H208" s="398" t="s">
        <v>1128</v>
      </c>
      <c r="I208" s="398"/>
      <c r="J208" s="398"/>
      <c r="K208" s="260"/>
    </row>
    <row r="209" spans="2:11" ht="15" customHeight="1">
      <c r="B209" s="277"/>
      <c r="C209" s="245"/>
      <c r="D209" s="245"/>
      <c r="E209" s="245"/>
      <c r="F209" s="238" t="s">
        <v>967</v>
      </c>
      <c r="G209" s="224"/>
      <c r="H209" s="397" t="s">
        <v>84</v>
      </c>
      <c r="I209" s="397"/>
      <c r="J209" s="397"/>
      <c r="K209" s="278"/>
    </row>
    <row r="210" spans="2:11" ht="15" customHeight="1">
      <c r="B210" s="277"/>
      <c r="C210" s="245"/>
      <c r="D210" s="245"/>
      <c r="E210" s="245"/>
      <c r="F210" s="238" t="s">
        <v>968</v>
      </c>
      <c r="G210" s="224"/>
      <c r="H210" s="397" t="s">
        <v>1129</v>
      </c>
      <c r="I210" s="397"/>
      <c r="J210" s="397"/>
      <c r="K210" s="278"/>
    </row>
    <row r="211" spans="2:11" ht="15" customHeight="1">
      <c r="B211" s="277"/>
      <c r="C211" s="245"/>
      <c r="D211" s="245"/>
      <c r="E211" s="245"/>
      <c r="F211" s="279"/>
      <c r="G211" s="224"/>
      <c r="H211" s="280"/>
      <c r="I211" s="280"/>
      <c r="J211" s="280"/>
      <c r="K211" s="278"/>
    </row>
    <row r="212" spans="2:11" ht="15" customHeight="1">
      <c r="B212" s="277"/>
      <c r="C212" s="219" t="s">
        <v>1091</v>
      </c>
      <c r="D212" s="245"/>
      <c r="E212" s="245"/>
      <c r="F212" s="238">
        <v>1</v>
      </c>
      <c r="G212" s="224"/>
      <c r="H212" s="397" t="s">
        <v>1130</v>
      </c>
      <c r="I212" s="397"/>
      <c r="J212" s="397"/>
      <c r="K212" s="278"/>
    </row>
    <row r="213" spans="2:11" ht="15" customHeight="1">
      <c r="B213" s="277"/>
      <c r="C213" s="245"/>
      <c r="D213" s="245"/>
      <c r="E213" s="245"/>
      <c r="F213" s="238">
        <v>2</v>
      </c>
      <c r="G213" s="224"/>
      <c r="H213" s="397" t="s">
        <v>1131</v>
      </c>
      <c r="I213" s="397"/>
      <c r="J213" s="397"/>
      <c r="K213" s="278"/>
    </row>
    <row r="214" spans="2:11" ht="15" customHeight="1">
      <c r="B214" s="277"/>
      <c r="C214" s="245"/>
      <c r="D214" s="245"/>
      <c r="E214" s="245"/>
      <c r="F214" s="238">
        <v>3</v>
      </c>
      <c r="G214" s="224"/>
      <c r="H214" s="397" t="s">
        <v>1132</v>
      </c>
      <c r="I214" s="397"/>
      <c r="J214" s="397"/>
      <c r="K214" s="278"/>
    </row>
    <row r="215" spans="2:11" ht="15" customHeight="1">
      <c r="B215" s="277"/>
      <c r="C215" s="245"/>
      <c r="D215" s="245"/>
      <c r="E215" s="245"/>
      <c r="F215" s="238">
        <v>4</v>
      </c>
      <c r="G215" s="224"/>
      <c r="H215" s="397" t="s">
        <v>1133</v>
      </c>
      <c r="I215" s="397"/>
      <c r="J215" s="397"/>
      <c r="K215" s="278"/>
    </row>
    <row r="216" spans="2:11" ht="12.75" customHeight="1">
      <c r="B216" s="281"/>
      <c r="C216" s="282"/>
      <c r="D216" s="282"/>
      <c r="E216" s="282"/>
      <c r="F216" s="282"/>
      <c r="G216" s="282"/>
      <c r="H216" s="282"/>
      <c r="I216" s="282"/>
      <c r="J216" s="282"/>
      <c r="K216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souhrnný list</vt:lpstr>
      <vt:lpstr>Rekapitulace stavby</vt:lpstr>
      <vt:lpstr>01 - Dešťová kanalizace</vt:lpstr>
      <vt:lpstr>02 - Vedlejší a ostatní n...</vt:lpstr>
      <vt:lpstr>Pokyny pro vyplnění</vt:lpstr>
      <vt:lpstr>'01 - Dešťová kanalizace'!Názvy_tisku</vt:lpstr>
      <vt:lpstr>'02 - Vedlejší a ostatní n...'!Názvy_tisku</vt:lpstr>
      <vt:lpstr>'Rekapitulace stavby'!Názvy_tisku</vt:lpstr>
      <vt:lpstr>'01 - Dešťová kanalizace'!Oblast_tisku</vt:lpstr>
      <vt:lpstr>'02 - Vedlejší a ostatní n...'!Oblast_tisku</vt:lpstr>
      <vt:lpstr>'Pokyny pro vyplnění'!Oblast_tisku</vt:lpstr>
      <vt:lpstr>'Rekapitulace stavby'!Oblast_tisku</vt:lpstr>
      <vt:lpstr>'souhrnný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Filipkova</cp:lastModifiedBy>
  <cp:lastPrinted>2018-05-31T13:46:58Z</cp:lastPrinted>
  <dcterms:created xsi:type="dcterms:W3CDTF">2018-05-30T22:20:42Z</dcterms:created>
  <dcterms:modified xsi:type="dcterms:W3CDTF">2018-06-04T07:27:10Z</dcterms:modified>
</cp:coreProperties>
</file>